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150" windowHeight="8340" activeTab="0"/>
  </bookViews>
  <sheets>
    <sheet name="Results" sheetId="1" r:id="rId1"/>
    <sheet name="Club Trophy" sheetId="2" r:id="rId2"/>
  </sheets>
  <definedNames>
    <definedName name="_xlnm.Print_Area" localSheetId="1">'Club Trophy'!$A$1:$O$68</definedName>
    <definedName name="_xlnm.Print_Area" localSheetId="0">'Results'!$A$1:$V$103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<sst xmlns="http://schemas.openxmlformats.org/spreadsheetml/2006/main" count="218" uniqueCount="123">
  <si>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</si>
  <si>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</si>
  <si>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</si>
  <si>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</si>
  <si>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</si>
  <si>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</si>
  <si>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</si>
  <si>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</si>
  <si>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</si>
  <si>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Total Field</t>
  </si>
  <si>
    <t>Women</t>
  </si>
  <si>
    <t>TEAM RESULTS</t>
  </si>
  <si>
    <t>Points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</si>
  <si>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</si>
  <si>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</si>
  <si>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</si>
  <si>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</si>
  <si>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</si>
  <si>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</si>
  <si>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</si>
  <si>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</si>
  <si>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</si>
  <si>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</si>
  <si>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</si>
  <si>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Result Dropped</t>
  </si>
  <si>
    <t>If you win you will score 100. If you run midfield you will score 50. If you finish last you will score close to zero.</t>
  </si>
  <si>
    <t xml:space="preserve">Season </t>
  </si>
  <si>
    <t>Clyde Riddoch</t>
  </si>
  <si>
    <t>Michael Young</t>
  </si>
  <si>
    <t>Madeleine Pape</t>
  </si>
  <si>
    <t>You are allowed to drop your worst race, ie. the best 9 out of 10 count towards this prestigious award.</t>
  </si>
  <si>
    <t>WAVERLEY WINTER TROPHY</t>
  </si>
  <si>
    <t>Christopher Knott</t>
  </si>
  <si>
    <t>Division 5</t>
  </si>
  <si>
    <t>Martin Spiteri</t>
  </si>
  <si>
    <t>Warren Holst</t>
  </si>
  <si>
    <t>Tony George</t>
  </si>
  <si>
    <t>Jells Park</t>
  </si>
  <si>
    <t>CC Relays</t>
  </si>
  <si>
    <t>Road 15K</t>
  </si>
  <si>
    <t>Road 10K</t>
  </si>
  <si>
    <t>CC 16K</t>
  </si>
  <si>
    <t>Coliban Relay</t>
  </si>
  <si>
    <t>CC 12K</t>
  </si>
  <si>
    <t>Road Relays</t>
  </si>
  <si>
    <t>CC 8K</t>
  </si>
  <si>
    <t>1/2 Mara</t>
  </si>
  <si>
    <t>Relay</t>
  </si>
  <si>
    <t>Sandown</t>
  </si>
  <si>
    <t>Geelong</t>
  </si>
  <si>
    <t>Bendigo</t>
  </si>
  <si>
    <t>Bundoora</t>
  </si>
  <si>
    <t>Burnley</t>
  </si>
  <si>
    <t>Tan</t>
  </si>
  <si>
    <t>No. Races</t>
  </si>
  <si>
    <t>Ryan Camille</t>
  </si>
  <si>
    <t>No. Runs</t>
  </si>
  <si>
    <t>Tim Hassett</t>
  </si>
  <si>
    <t>Male Open</t>
  </si>
  <si>
    <t>Male U20</t>
  </si>
  <si>
    <t>Male U18</t>
  </si>
  <si>
    <t>Male U16</t>
  </si>
  <si>
    <t>Male U14</t>
  </si>
  <si>
    <t>CC 6K</t>
  </si>
  <si>
    <t>CC 4K</t>
  </si>
  <si>
    <t>CC 3K</t>
  </si>
  <si>
    <t>Ganesha Muthia</t>
  </si>
  <si>
    <t>Sally Atkinson</t>
  </si>
  <si>
    <t>Simone Albiston</t>
  </si>
  <si>
    <t>Female Open</t>
  </si>
  <si>
    <t>Uma Muthia</t>
  </si>
  <si>
    <t>Anissa Muthia</t>
  </si>
  <si>
    <t>Female U18</t>
  </si>
  <si>
    <t>Female U16</t>
  </si>
  <si>
    <t>Seema Muthia</t>
  </si>
  <si>
    <t>Division 7</t>
  </si>
  <si>
    <t>U18</t>
  </si>
  <si>
    <t>U16</t>
  </si>
  <si>
    <t>Female U14</t>
  </si>
  <si>
    <t>U20</t>
  </si>
  <si>
    <t>Steven Williams</t>
  </si>
  <si>
    <t>Dist</t>
  </si>
  <si>
    <t>Division 3</t>
  </si>
  <si>
    <t>Emma Baldwin</t>
  </si>
  <si>
    <t>Tara White</t>
  </si>
  <si>
    <t>Stephen Paine</t>
  </si>
  <si>
    <t>Michael Rafferty</t>
  </si>
  <si>
    <t>Nickie Scriven</t>
  </si>
  <si>
    <t>Female U20</t>
  </si>
  <si>
    <t>Fiona Maudsley</t>
  </si>
  <si>
    <t>Division 4</t>
  </si>
  <si>
    <t>Warragul</t>
  </si>
  <si>
    <t>Bridget Albiston</t>
  </si>
  <si>
    <t>40+</t>
  </si>
  <si>
    <t>No. Waverley Runners</t>
  </si>
  <si>
    <t>Georgia Brock</t>
  </si>
  <si>
    <t>James McEniry</t>
  </si>
  <si>
    <t>Rohan Claffey</t>
  </si>
  <si>
    <t>Dropping worst run</t>
  </si>
  <si>
    <t>ave of best 3</t>
  </si>
  <si>
    <t>Rick Whitehead</t>
  </si>
  <si>
    <t>Craig Sanford</t>
  </si>
  <si>
    <t>Jeremy Nagel</t>
  </si>
  <si>
    <t>Robert Carstairs</t>
  </si>
  <si>
    <t>Greg Raines</t>
  </si>
  <si>
    <t>Aaron Little</t>
  </si>
  <si>
    <t>Yohan Amerasekera</t>
  </si>
  <si>
    <t>Janice Marsten</t>
  </si>
  <si>
    <t>Mai Le</t>
  </si>
  <si>
    <t>Division 2</t>
  </si>
  <si>
    <t>Ballarat</t>
  </si>
  <si>
    <t>Athletics Waverley - 2009 Winter Season Results</t>
  </si>
  <si>
    <t>Athletics Waverley - 2009 Cross Country Points</t>
  </si>
  <si>
    <t>Dani Trowell</t>
  </si>
  <si>
    <t>6K</t>
  </si>
  <si>
    <t>3K</t>
  </si>
  <si>
    <t>4K</t>
  </si>
  <si>
    <t>5K</t>
  </si>
  <si>
    <t>2K</t>
  </si>
  <si>
    <t>CC Relays 6K</t>
  </si>
  <si>
    <t>Andrew Baxter</t>
  </si>
  <si>
    <t>Tim Albiston</t>
  </si>
  <si>
    <t>=1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</si>
</sst>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  <numFmt numFmtId="187" formatCode="0\ &quot;U20&quot;"/>
    <numFmt numFmtId="188" formatCode="0\ &quot;U18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;"/>
    <numFmt numFmtId="194" formatCode="[$-409]h:mm:ss\ AM/PM"/>
    <numFmt numFmtId="195" formatCode="[h]:m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0" fillId="33" borderId="13" xfId="0" applyFill="1" applyBorder="1" applyAlignment="1">
      <alignment horizontal="right"/>
    </xf>
    <xf numFmtId="183" fontId="0" fillId="33" borderId="0" xfId="0" applyNumberFormat="1" applyFill="1" applyBorder="1" applyAlignment="1">
      <alignment horizontal="right"/>
    </xf>
    <xf numFmtId="183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33" borderId="15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1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33" borderId="22" xfId="0" applyFill="1" applyBorder="1" applyAlignment="1">
      <alignment horizontal="center"/>
    </xf>
    <xf numFmtId="185" fontId="0" fillId="33" borderId="22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14" xfId="0" applyNumberForma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172" fontId="0" fillId="33" borderId="22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2" fontId="0" fillId="33" borderId="22" xfId="0" applyNumberFormat="1" applyFill="1" applyBorder="1" applyAlignment="1">
      <alignment/>
    </xf>
    <xf numFmtId="193" fontId="0" fillId="33" borderId="20" xfId="0" applyNumberFormat="1" applyFill="1" applyBorder="1" applyAlignment="1">
      <alignment horizontal="right"/>
    </xf>
    <xf numFmtId="180" fontId="0" fillId="33" borderId="14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/>
    </xf>
    <xf numFmtId="180" fontId="0" fillId="33" borderId="18" xfId="0" applyNumberFormat="1" applyFill="1" applyBorder="1" applyAlignment="1">
      <alignment horizontal="right"/>
    </xf>
    <xf numFmtId="180" fontId="0" fillId="33" borderId="0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 vertical="center" wrapText="1"/>
    </xf>
    <xf numFmtId="0" fontId="0" fillId="33" borderId="24" xfId="0" applyFill="1" applyBorder="1" applyAlignment="1">
      <alignment/>
    </xf>
    <xf numFmtId="2" fontId="0" fillId="33" borderId="25" xfId="0" applyNumberFormat="1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180" fontId="0" fillId="33" borderId="26" xfId="0" applyNumberFormat="1" applyFill="1" applyBorder="1" applyAlignment="1">
      <alignment horizontal="right"/>
    </xf>
    <xf numFmtId="1" fontId="0" fillId="33" borderId="26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2" fontId="0" fillId="33" borderId="28" xfId="0" applyNumberForma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180" fontId="0" fillId="33" borderId="29" xfId="0" applyNumberFormat="1" applyFill="1" applyBorder="1" applyAlignment="1">
      <alignment horizontal="right"/>
    </xf>
    <xf numFmtId="1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2" fontId="0" fillId="33" borderId="31" xfId="0" applyNumberForma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180" fontId="0" fillId="33" borderId="32" xfId="0" applyNumberFormat="1" applyFill="1" applyBorder="1" applyAlignment="1">
      <alignment horizontal="right"/>
    </xf>
    <xf numFmtId="1" fontId="0" fillId="33" borderId="32" xfId="0" applyNumberFormat="1" applyFill="1" applyBorder="1" applyAlignment="1">
      <alignment horizontal="center"/>
    </xf>
    <xf numFmtId="174" fontId="0" fillId="33" borderId="26" xfId="0" applyNumberFormat="1" applyFill="1" applyBorder="1" applyAlignment="1">
      <alignment horizontal="right"/>
    </xf>
    <xf numFmtId="3" fontId="0" fillId="33" borderId="29" xfId="0" applyNumberForma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3" fontId="0" fillId="33" borderId="32" xfId="0" applyNumberForma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1" fontId="0" fillId="33" borderId="25" xfId="0" applyNumberFormat="1" applyFill="1" applyBorder="1" applyAlignment="1">
      <alignment horizontal="right"/>
    </xf>
    <xf numFmtId="1" fontId="0" fillId="33" borderId="26" xfId="0" applyNumberFormat="1" applyFill="1" applyBorder="1" applyAlignment="1">
      <alignment horizontal="right"/>
    </xf>
    <xf numFmtId="1" fontId="0" fillId="33" borderId="26" xfId="0" applyNumberFormat="1" applyFill="1" applyBorder="1" applyAlignment="1" quotePrefix="1">
      <alignment horizontal="right"/>
    </xf>
    <xf numFmtId="0" fontId="1" fillId="33" borderId="26" xfId="0" applyFont="1" applyFill="1" applyBorder="1" applyAlignment="1">
      <alignment horizontal="center"/>
    </xf>
    <xf numFmtId="1" fontId="0" fillId="33" borderId="28" xfId="0" applyNumberFormat="1" applyFill="1" applyBorder="1" applyAlignment="1">
      <alignment horizontal="right"/>
    </xf>
    <xf numFmtId="1" fontId="0" fillId="33" borderId="29" xfId="0" applyNumberFormat="1" applyFill="1" applyBorder="1" applyAlignment="1">
      <alignment horizontal="right"/>
    </xf>
    <xf numFmtId="0" fontId="1" fillId="33" borderId="29" xfId="0" applyFont="1" applyFill="1" applyBorder="1" applyAlignment="1">
      <alignment horizontal="center"/>
    </xf>
    <xf numFmtId="0" fontId="1" fillId="33" borderId="29" xfId="0" applyFont="1" applyFill="1" applyBorder="1" applyAlignment="1" quotePrefix="1">
      <alignment horizontal="center"/>
    </xf>
    <xf numFmtId="0" fontId="0" fillId="33" borderId="33" xfId="0" applyFont="1" applyFill="1" applyBorder="1" applyAlignment="1">
      <alignment/>
    </xf>
    <xf numFmtId="1" fontId="0" fillId="33" borderId="34" xfId="0" applyNumberFormat="1" applyFill="1" applyBorder="1" applyAlignment="1">
      <alignment horizontal="right"/>
    </xf>
    <xf numFmtId="1" fontId="0" fillId="33" borderId="35" xfId="0" applyNumberFormat="1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0" fontId="1" fillId="33" borderId="35" xfId="0" applyFont="1" applyFill="1" applyBorder="1" applyAlignment="1">
      <alignment horizontal="center"/>
    </xf>
    <xf numFmtId="0" fontId="1" fillId="33" borderId="26" xfId="0" applyFont="1" applyFill="1" applyBorder="1" applyAlignment="1" quotePrefix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1" fontId="0" fillId="33" borderId="31" xfId="0" applyNumberFormat="1" applyFill="1" applyBorder="1" applyAlignment="1">
      <alignment horizontal="right"/>
    </xf>
    <xf numFmtId="1" fontId="0" fillId="33" borderId="32" xfId="0" applyNumberFormat="1" applyFill="1" applyBorder="1" applyAlignment="1">
      <alignment horizontal="right"/>
    </xf>
    <xf numFmtId="1" fontId="0" fillId="33" borderId="32" xfId="0" applyNumberFormat="1" applyFill="1" applyBorder="1" applyAlignment="1" quotePrefix="1">
      <alignment horizontal="right"/>
    </xf>
    <xf numFmtId="0" fontId="1" fillId="33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V3" sqref="V3"/>
      <selection pane="topRight" activeCell="A97" sqref="A97:V102"/>
    </sheetView>
  </sheetViews>
  <sheetFormatPr defaultColWidth="9.140625" defaultRowHeight="12.75"/>
  <cols>
    <col min="1" max="1" width="20.00390625" style="7" customWidth="1"/>
    <col min="2" max="2" width="11.00390625" style="2" customWidth="1"/>
    <col min="3" max="3" width="9.8515625" style="3" customWidth="1"/>
    <col min="4" max="4" width="11.7109375" style="4" customWidth="1"/>
    <col min="5" max="5" width="9.140625" style="5" customWidth="1"/>
    <col min="6" max="6" width="9.8515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00390625" style="4" customWidth="1"/>
    <col min="13" max="13" width="9.140625" style="5" customWidth="1"/>
    <col min="14" max="14" width="11.57421875" style="5" customWidth="1"/>
    <col min="15" max="15" width="10.140625" style="5" customWidth="1"/>
    <col min="16" max="16" width="10.7109375" style="2" customWidth="1"/>
    <col min="17" max="17" width="9.140625" style="5" customWidth="1"/>
    <col min="18" max="18" width="10.421875" style="4" bestFit="1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9" width="9.140625" style="6" customWidth="1"/>
    <col min="30" max="30" width="10.28125" style="7" customWidth="1"/>
    <col min="31" max="31" width="9.140625" style="7" customWidth="1"/>
    <col min="32" max="32" width="9.57421875" style="7" customWidth="1"/>
    <col min="33" max="33" width="10.28125" style="7" customWidth="1"/>
    <col min="34" max="34" width="10.00390625" style="7" customWidth="1"/>
    <col min="35" max="36" width="9.140625" style="7" customWidth="1"/>
    <col min="37" max="37" width="11.28125" style="7" customWidth="1"/>
    <col min="38" max="16384" width="9.140625" style="7" customWidth="1"/>
  </cols>
  <sheetData>
    <row r="1" ht="30">
      <c r="A1" s="1" t="s">
        <v>111</v>
      </c>
    </row>
    <row r="2" ht="17.25" customHeight="1">
      <c r="A2" s="8"/>
    </row>
    <row r="3" spans="1:39" s="17" customFormat="1" ht="18">
      <c r="A3" s="9"/>
      <c r="B3" s="10" t="s">
        <v>37</v>
      </c>
      <c r="C3" s="11"/>
      <c r="D3" s="10" t="s">
        <v>91</v>
      </c>
      <c r="E3" s="13"/>
      <c r="F3" s="10" t="s">
        <v>48</v>
      </c>
      <c r="G3" s="11"/>
      <c r="H3" s="10" t="s">
        <v>110</v>
      </c>
      <c r="I3" s="11"/>
      <c r="J3" s="10" t="s">
        <v>50</v>
      </c>
      <c r="K3" s="11"/>
      <c r="L3" s="12" t="s">
        <v>51</v>
      </c>
      <c r="M3" s="13"/>
      <c r="N3" s="10" t="s">
        <v>49</v>
      </c>
      <c r="O3" s="13"/>
      <c r="P3" s="10" t="s">
        <v>48</v>
      </c>
      <c r="Q3" s="13"/>
      <c r="R3" s="14" t="s">
        <v>52</v>
      </c>
      <c r="S3" s="11"/>
      <c r="T3" s="14" t="s">
        <v>53</v>
      </c>
      <c r="U3" s="11"/>
      <c r="V3" s="15" t="s">
        <v>56</v>
      </c>
      <c r="W3" s="16"/>
      <c r="X3" s="16"/>
      <c r="Y3" s="16"/>
      <c r="Z3" s="16"/>
      <c r="AA3" s="16"/>
      <c r="AB3" s="16"/>
      <c r="AC3" s="16"/>
      <c r="AD3" s="7"/>
      <c r="AE3" s="7"/>
      <c r="AF3" s="7"/>
      <c r="AG3" s="7"/>
      <c r="AH3" s="7"/>
      <c r="AI3" s="7"/>
      <c r="AJ3" s="7"/>
      <c r="AK3" s="7"/>
      <c r="AM3" s="7"/>
    </row>
    <row r="4" spans="1:39" s="3" customFormat="1" ht="12.75">
      <c r="A4" s="18"/>
      <c r="B4" s="19">
        <v>39921</v>
      </c>
      <c r="C4" s="20"/>
      <c r="D4" s="19">
        <v>39942</v>
      </c>
      <c r="E4" s="20"/>
      <c r="F4" s="19">
        <v>39963</v>
      </c>
      <c r="G4" s="20"/>
      <c r="H4" s="19">
        <v>39984</v>
      </c>
      <c r="I4" s="20"/>
      <c r="J4" s="19">
        <v>39998</v>
      </c>
      <c r="K4" s="20"/>
      <c r="L4" s="19">
        <v>40012</v>
      </c>
      <c r="M4" s="20"/>
      <c r="N4" s="19">
        <v>40026</v>
      </c>
      <c r="O4" s="20"/>
      <c r="P4" s="19">
        <v>40033</v>
      </c>
      <c r="Q4" s="20"/>
      <c r="R4" s="19">
        <v>40062</v>
      </c>
      <c r="S4" s="21"/>
      <c r="T4" s="19">
        <v>40075</v>
      </c>
      <c r="U4" s="21"/>
      <c r="V4" s="22"/>
      <c r="W4" s="5"/>
      <c r="X4" s="5"/>
      <c r="Y4" s="5"/>
      <c r="Z4" s="5"/>
      <c r="AA4" s="5"/>
      <c r="AB4" s="5"/>
      <c r="AC4" s="5"/>
      <c r="AD4" s="7"/>
      <c r="AE4" s="7"/>
      <c r="AF4" s="7"/>
      <c r="AG4" s="7"/>
      <c r="AH4" s="7"/>
      <c r="AI4" s="7"/>
      <c r="AJ4" s="7"/>
      <c r="AK4" s="7"/>
      <c r="AM4" s="7"/>
    </row>
    <row r="5" spans="1:39" s="3" customFormat="1" ht="12.75">
      <c r="A5" s="33"/>
      <c r="B5" s="34" t="s">
        <v>0</v>
      </c>
      <c r="C5" s="35" t="s">
        <v>1</v>
      </c>
      <c r="D5" s="34" t="s">
        <v>0</v>
      </c>
      <c r="E5" s="35" t="s">
        <v>1</v>
      </c>
      <c r="F5" s="34" t="s">
        <v>0</v>
      </c>
      <c r="G5" s="35" t="s">
        <v>1</v>
      </c>
      <c r="H5" s="34" t="s">
        <v>0</v>
      </c>
      <c r="I5" s="35" t="s">
        <v>1</v>
      </c>
      <c r="J5" s="34" t="s">
        <v>0</v>
      </c>
      <c r="K5" s="35" t="s">
        <v>81</v>
      </c>
      <c r="L5" s="34" t="s">
        <v>0</v>
      </c>
      <c r="M5" s="35" t="s">
        <v>1</v>
      </c>
      <c r="N5" s="34" t="s">
        <v>0</v>
      </c>
      <c r="O5" s="35" t="s">
        <v>1</v>
      </c>
      <c r="P5" s="34" t="s">
        <v>0</v>
      </c>
      <c r="Q5" s="35" t="s">
        <v>1</v>
      </c>
      <c r="R5" s="34" t="s">
        <v>0</v>
      </c>
      <c r="S5" s="35" t="s">
        <v>1</v>
      </c>
      <c r="T5" s="34" t="s">
        <v>0</v>
      </c>
      <c r="U5" s="35" t="s">
        <v>1</v>
      </c>
      <c r="V5" s="36"/>
      <c r="W5" s="5"/>
      <c r="X5" s="5"/>
      <c r="Y5" s="5"/>
      <c r="Z5" s="5"/>
      <c r="AA5" s="5"/>
      <c r="AB5" s="5"/>
      <c r="AC5" s="5"/>
      <c r="AD5" s="7"/>
      <c r="AE5" s="7"/>
      <c r="AF5" s="7"/>
      <c r="AG5" s="7"/>
      <c r="AH5" s="7"/>
      <c r="AI5" s="7"/>
      <c r="AJ5" s="7"/>
      <c r="AK5" s="7"/>
      <c r="AM5" s="7"/>
    </row>
    <row r="6" spans="1:24" ht="12.75">
      <c r="A6" s="37" t="s">
        <v>58</v>
      </c>
      <c r="B6" s="80" t="s">
        <v>38</v>
      </c>
      <c r="C6" s="21"/>
      <c r="D6" s="80" t="s">
        <v>45</v>
      </c>
      <c r="E6" s="21"/>
      <c r="F6" s="80" t="s">
        <v>40</v>
      </c>
      <c r="G6" s="21"/>
      <c r="H6" s="80" t="s">
        <v>39</v>
      </c>
      <c r="I6" s="21"/>
      <c r="J6" s="80" t="s">
        <v>42</v>
      </c>
      <c r="K6" s="93"/>
      <c r="L6" s="80" t="s">
        <v>43</v>
      </c>
      <c r="M6" s="21"/>
      <c r="N6" s="80" t="s">
        <v>41</v>
      </c>
      <c r="O6" s="21"/>
      <c r="P6" s="80" t="s">
        <v>44</v>
      </c>
      <c r="Q6" s="21"/>
      <c r="R6" s="80" t="s">
        <v>46</v>
      </c>
      <c r="S6" s="21"/>
      <c r="T6" s="80" t="s">
        <v>47</v>
      </c>
      <c r="U6" s="21"/>
      <c r="V6" s="22"/>
      <c r="X6" s="5"/>
    </row>
    <row r="7" spans="1:22" ht="12.75">
      <c r="A7" s="98" t="s">
        <v>4</v>
      </c>
      <c r="B7" s="99">
        <v>18.56</v>
      </c>
      <c r="C7" s="100">
        <v>22</v>
      </c>
      <c r="D7" s="99">
        <v>26.48</v>
      </c>
      <c r="E7" s="100">
        <v>30</v>
      </c>
      <c r="F7" s="99">
        <v>31.34</v>
      </c>
      <c r="G7" s="100">
        <v>23</v>
      </c>
      <c r="H7" s="99">
        <v>50.14</v>
      </c>
      <c r="I7" s="100">
        <v>33</v>
      </c>
      <c r="J7" s="99">
        <v>28.53</v>
      </c>
      <c r="K7" s="101">
        <v>8.4</v>
      </c>
      <c r="L7" s="99">
        <v>41.39</v>
      </c>
      <c r="M7" s="100">
        <v>63</v>
      </c>
      <c r="N7" s="99"/>
      <c r="O7" s="100"/>
      <c r="P7" s="99">
        <v>20.52</v>
      </c>
      <c r="Q7" s="100">
        <v>96</v>
      </c>
      <c r="R7" s="99"/>
      <c r="S7" s="100"/>
      <c r="T7" s="99">
        <v>12.1</v>
      </c>
      <c r="U7" s="100">
        <v>61</v>
      </c>
      <c r="V7" s="102">
        <f aca="true" t="shared" si="0" ref="V7:V24">COUNT(B7:U7)/2</f>
        <v>8</v>
      </c>
    </row>
    <row r="8" spans="1:22" ht="12.75">
      <c r="A8" s="103" t="s">
        <v>85</v>
      </c>
      <c r="B8" s="104">
        <v>19.49</v>
      </c>
      <c r="C8" s="105">
        <v>59</v>
      </c>
      <c r="D8" s="104">
        <v>27.38</v>
      </c>
      <c r="E8" s="105">
        <v>42</v>
      </c>
      <c r="F8" s="104">
        <v>32.1</v>
      </c>
      <c r="G8" s="105">
        <v>31</v>
      </c>
      <c r="H8" s="104"/>
      <c r="I8" s="105"/>
      <c r="J8" s="104">
        <v>34.08</v>
      </c>
      <c r="K8" s="106">
        <v>10</v>
      </c>
      <c r="L8" s="104">
        <v>41.35</v>
      </c>
      <c r="M8" s="105">
        <v>61</v>
      </c>
      <c r="N8" s="104"/>
      <c r="O8" s="105"/>
      <c r="P8" s="104">
        <v>19.48</v>
      </c>
      <c r="Q8" s="105">
        <v>42</v>
      </c>
      <c r="R8" s="104">
        <v>70.59</v>
      </c>
      <c r="S8" s="105">
        <v>13</v>
      </c>
      <c r="T8" s="104">
        <v>11.59</v>
      </c>
      <c r="U8" s="105">
        <v>40</v>
      </c>
      <c r="V8" s="107">
        <f t="shared" si="0"/>
        <v>8</v>
      </c>
    </row>
    <row r="9" spans="1:22" ht="12.75">
      <c r="A9" s="103" t="s">
        <v>80</v>
      </c>
      <c r="B9" s="104">
        <v>20.38</v>
      </c>
      <c r="C9" s="105">
        <v>105</v>
      </c>
      <c r="D9" s="104">
        <v>28.56</v>
      </c>
      <c r="E9" s="105">
        <v>83</v>
      </c>
      <c r="F9" s="104">
        <v>34.41</v>
      </c>
      <c r="G9" s="105">
        <v>104</v>
      </c>
      <c r="H9" s="104"/>
      <c r="I9" s="105"/>
      <c r="J9" s="104"/>
      <c r="K9" s="106"/>
      <c r="L9" s="104">
        <v>46.12</v>
      </c>
      <c r="M9" s="105">
        <v>167</v>
      </c>
      <c r="N9" s="104">
        <v>58.31</v>
      </c>
      <c r="O9" s="105">
        <v>55</v>
      </c>
      <c r="P9" s="104">
        <v>21.01</v>
      </c>
      <c r="Q9" s="105">
        <v>101</v>
      </c>
      <c r="R9" s="104">
        <v>76.49</v>
      </c>
      <c r="S9" s="105">
        <v>57</v>
      </c>
      <c r="T9" s="104">
        <v>12.48</v>
      </c>
      <c r="U9" s="105">
        <v>119</v>
      </c>
      <c r="V9" s="107">
        <f t="shared" si="0"/>
        <v>8</v>
      </c>
    </row>
    <row r="10" spans="1:22" ht="12.75">
      <c r="A10" s="103" t="s">
        <v>97</v>
      </c>
      <c r="B10" s="104">
        <v>21.03</v>
      </c>
      <c r="C10" s="105">
        <v>124</v>
      </c>
      <c r="D10" s="104">
        <v>29.33</v>
      </c>
      <c r="E10" s="105">
        <v>101</v>
      </c>
      <c r="F10" s="104">
        <v>35.11</v>
      </c>
      <c r="G10" s="105">
        <v>116</v>
      </c>
      <c r="H10" s="104"/>
      <c r="I10" s="105"/>
      <c r="J10" s="104"/>
      <c r="K10" s="106"/>
      <c r="L10" s="104">
        <v>47.09</v>
      </c>
      <c r="M10" s="105">
        <v>193</v>
      </c>
      <c r="N10" s="104">
        <v>63.1</v>
      </c>
      <c r="O10" s="105">
        <v>124</v>
      </c>
      <c r="P10" s="104">
        <v>22.18</v>
      </c>
      <c r="Q10" s="105">
        <v>170</v>
      </c>
      <c r="R10" s="104">
        <v>80.14</v>
      </c>
      <c r="S10" s="105">
        <v>102</v>
      </c>
      <c r="T10" s="104">
        <v>13.13</v>
      </c>
      <c r="U10" s="105">
        <v>171</v>
      </c>
      <c r="V10" s="107">
        <f t="shared" si="0"/>
        <v>8</v>
      </c>
    </row>
    <row r="11" spans="1:22" ht="12.75">
      <c r="A11" s="103" t="s">
        <v>34</v>
      </c>
      <c r="B11" s="104">
        <v>21.22</v>
      </c>
      <c r="C11" s="105">
        <v>145</v>
      </c>
      <c r="D11" s="104">
        <v>29.37</v>
      </c>
      <c r="E11" s="105">
        <v>104</v>
      </c>
      <c r="F11" s="104"/>
      <c r="G11" s="105"/>
      <c r="H11" s="104">
        <v>56.19</v>
      </c>
      <c r="I11" s="105">
        <v>141</v>
      </c>
      <c r="J11" s="104"/>
      <c r="K11" s="106"/>
      <c r="L11" s="104">
        <v>45.43</v>
      </c>
      <c r="M11" s="105">
        <v>152</v>
      </c>
      <c r="N11" s="104">
        <v>61.21</v>
      </c>
      <c r="O11" s="105">
        <v>89</v>
      </c>
      <c r="P11" s="104">
        <v>21.16</v>
      </c>
      <c r="Q11" s="105">
        <v>117</v>
      </c>
      <c r="R11" s="104"/>
      <c r="S11" s="105"/>
      <c r="T11" s="104">
        <v>13.53</v>
      </c>
      <c r="U11" s="105">
        <v>261</v>
      </c>
      <c r="V11" s="107">
        <f t="shared" si="0"/>
        <v>7</v>
      </c>
    </row>
    <row r="12" spans="1:22" ht="12.75">
      <c r="A12" s="103" t="s">
        <v>32</v>
      </c>
      <c r="B12" s="104">
        <v>22.01</v>
      </c>
      <c r="C12" s="105">
        <v>185</v>
      </c>
      <c r="D12" s="104"/>
      <c r="E12" s="105"/>
      <c r="F12" s="104"/>
      <c r="G12" s="105"/>
      <c r="H12" s="104"/>
      <c r="I12" s="105"/>
      <c r="J12" s="104">
        <v>21.4</v>
      </c>
      <c r="K12" s="106">
        <v>5.5</v>
      </c>
      <c r="L12" s="104">
        <v>48.16</v>
      </c>
      <c r="M12" s="105">
        <v>216</v>
      </c>
      <c r="N12" s="104">
        <v>68.56</v>
      </c>
      <c r="O12" s="105">
        <v>206</v>
      </c>
      <c r="P12" s="104">
        <v>23.3</v>
      </c>
      <c r="Q12" s="105">
        <v>252</v>
      </c>
      <c r="R12" s="104"/>
      <c r="S12" s="105"/>
      <c r="T12" s="104">
        <v>13.56</v>
      </c>
      <c r="U12" s="105">
        <v>269</v>
      </c>
      <c r="V12" s="107">
        <f t="shared" si="0"/>
        <v>6</v>
      </c>
    </row>
    <row r="13" spans="1:22" ht="12.75">
      <c r="A13" s="103" t="s">
        <v>36</v>
      </c>
      <c r="B13" s="104">
        <v>22.34</v>
      </c>
      <c r="C13" s="105">
        <v>222</v>
      </c>
      <c r="D13" s="104">
        <v>31.26</v>
      </c>
      <c r="E13" s="105">
        <v>169</v>
      </c>
      <c r="F13" s="104"/>
      <c r="G13" s="105"/>
      <c r="H13" s="104"/>
      <c r="I13" s="105"/>
      <c r="J13" s="104"/>
      <c r="K13" s="106"/>
      <c r="L13" s="104"/>
      <c r="M13" s="105"/>
      <c r="N13" s="104"/>
      <c r="O13" s="105"/>
      <c r="P13" s="104"/>
      <c r="Q13" s="105"/>
      <c r="R13" s="104"/>
      <c r="S13" s="105"/>
      <c r="T13" s="104"/>
      <c r="U13" s="105"/>
      <c r="V13" s="107">
        <f t="shared" si="0"/>
        <v>2</v>
      </c>
    </row>
    <row r="14" spans="1:22" ht="12.75">
      <c r="A14" s="103" t="s">
        <v>102</v>
      </c>
      <c r="B14" s="104"/>
      <c r="C14" s="105"/>
      <c r="D14" s="104"/>
      <c r="E14" s="105"/>
      <c r="F14" s="104">
        <v>38.02</v>
      </c>
      <c r="G14" s="105">
        <v>222</v>
      </c>
      <c r="H14" s="104">
        <v>56.28</v>
      </c>
      <c r="I14" s="105">
        <v>146</v>
      </c>
      <c r="J14" s="104"/>
      <c r="K14" s="106"/>
      <c r="L14" s="104">
        <v>46.23</v>
      </c>
      <c r="M14" s="105">
        <v>176</v>
      </c>
      <c r="N14" s="104">
        <v>63.32</v>
      </c>
      <c r="O14" s="105">
        <v>131</v>
      </c>
      <c r="P14" s="104"/>
      <c r="Q14" s="105"/>
      <c r="R14" s="104">
        <v>79.15</v>
      </c>
      <c r="S14" s="105">
        <v>86</v>
      </c>
      <c r="T14" s="104">
        <v>13.31</v>
      </c>
      <c r="U14" s="105">
        <v>208</v>
      </c>
      <c r="V14" s="107">
        <f t="shared" si="0"/>
        <v>6</v>
      </c>
    </row>
    <row r="15" spans="1:22" ht="12.75">
      <c r="A15" s="103" t="s">
        <v>86</v>
      </c>
      <c r="B15" s="104">
        <v>22.44</v>
      </c>
      <c r="C15" s="105">
        <v>231</v>
      </c>
      <c r="D15" s="104">
        <v>31.47</v>
      </c>
      <c r="E15" s="105">
        <v>186</v>
      </c>
      <c r="F15" s="104">
        <v>38.18</v>
      </c>
      <c r="G15" s="105">
        <v>230</v>
      </c>
      <c r="H15" s="104"/>
      <c r="I15" s="105"/>
      <c r="J15" s="104"/>
      <c r="K15" s="106"/>
      <c r="L15" s="104">
        <v>47.58</v>
      </c>
      <c r="M15" s="105">
        <v>212</v>
      </c>
      <c r="N15" s="104">
        <v>66.55</v>
      </c>
      <c r="O15" s="105">
        <v>181</v>
      </c>
      <c r="P15" s="104">
        <v>23.04</v>
      </c>
      <c r="Q15" s="105">
        <v>226</v>
      </c>
      <c r="R15" s="104"/>
      <c r="S15" s="105"/>
      <c r="T15" s="104"/>
      <c r="U15" s="105"/>
      <c r="V15" s="107">
        <f t="shared" si="0"/>
        <v>6</v>
      </c>
    </row>
    <row r="16" spans="1:22" ht="12.75">
      <c r="A16" s="103" t="s">
        <v>28</v>
      </c>
      <c r="B16" s="104">
        <v>22.58</v>
      </c>
      <c r="C16" s="105">
        <v>256</v>
      </c>
      <c r="D16" s="104">
        <v>32.32</v>
      </c>
      <c r="E16" s="105">
        <v>204</v>
      </c>
      <c r="F16" s="104">
        <v>38.51</v>
      </c>
      <c r="G16" s="105">
        <v>244</v>
      </c>
      <c r="H16" s="104">
        <v>61.58</v>
      </c>
      <c r="I16" s="105">
        <v>248</v>
      </c>
      <c r="J16" s="104">
        <v>31.41</v>
      </c>
      <c r="K16" s="106">
        <v>7.9</v>
      </c>
      <c r="L16" s="104">
        <v>50.36</v>
      </c>
      <c r="M16" s="105">
        <v>257</v>
      </c>
      <c r="N16" s="104">
        <v>69.31</v>
      </c>
      <c r="O16" s="105">
        <v>212</v>
      </c>
      <c r="P16" s="104">
        <v>23.31</v>
      </c>
      <c r="Q16" s="105">
        <v>254</v>
      </c>
      <c r="R16" s="104"/>
      <c r="S16" s="105"/>
      <c r="T16" s="104">
        <v>13.56</v>
      </c>
      <c r="U16" s="105">
        <v>269</v>
      </c>
      <c r="V16" s="107">
        <f t="shared" si="0"/>
        <v>9</v>
      </c>
    </row>
    <row r="17" spans="1:22" ht="12.75">
      <c r="A17" s="103" t="s">
        <v>7</v>
      </c>
      <c r="B17" s="104"/>
      <c r="C17" s="105"/>
      <c r="D17" s="104">
        <v>32.41</v>
      </c>
      <c r="E17" s="105">
        <v>214</v>
      </c>
      <c r="F17" s="104">
        <v>38.53</v>
      </c>
      <c r="G17" s="105">
        <v>247</v>
      </c>
      <c r="H17" s="104">
        <v>58.49</v>
      </c>
      <c r="I17" s="105">
        <v>194</v>
      </c>
      <c r="J17" s="104"/>
      <c r="K17" s="106"/>
      <c r="L17" s="104"/>
      <c r="M17" s="105"/>
      <c r="N17" s="104">
        <v>68.51</v>
      </c>
      <c r="O17" s="105">
        <v>204</v>
      </c>
      <c r="P17" s="104"/>
      <c r="Q17" s="105"/>
      <c r="R17" s="104">
        <v>83.48</v>
      </c>
      <c r="S17" s="105">
        <v>139</v>
      </c>
      <c r="T17" s="104"/>
      <c r="U17" s="105"/>
      <c r="V17" s="107">
        <f t="shared" si="0"/>
        <v>5</v>
      </c>
    </row>
    <row r="18" spans="1:22" ht="12.75">
      <c r="A18" s="103" t="s">
        <v>96</v>
      </c>
      <c r="B18" s="104">
        <v>22.44</v>
      </c>
      <c r="C18" s="105">
        <v>231</v>
      </c>
      <c r="D18" s="104">
        <v>33.2</v>
      </c>
      <c r="E18" s="105">
        <v>228</v>
      </c>
      <c r="F18" s="104">
        <v>41.28</v>
      </c>
      <c r="G18" s="105">
        <v>333</v>
      </c>
      <c r="H18" s="104"/>
      <c r="I18" s="105"/>
      <c r="J18" s="104"/>
      <c r="K18" s="106"/>
      <c r="L18" s="104"/>
      <c r="M18" s="105"/>
      <c r="N18" s="104"/>
      <c r="O18" s="105"/>
      <c r="P18" s="104"/>
      <c r="Q18" s="105"/>
      <c r="R18" s="104"/>
      <c r="S18" s="105"/>
      <c r="T18" s="104"/>
      <c r="U18" s="105"/>
      <c r="V18" s="107">
        <f t="shared" si="0"/>
        <v>3</v>
      </c>
    </row>
    <row r="19" spans="1:22" ht="12.75">
      <c r="A19" s="103" t="s">
        <v>101</v>
      </c>
      <c r="B19" s="104">
        <v>23.34</v>
      </c>
      <c r="C19" s="105">
        <v>295</v>
      </c>
      <c r="D19" s="104"/>
      <c r="E19" s="105"/>
      <c r="F19" s="104">
        <v>38.48</v>
      </c>
      <c r="G19" s="105">
        <v>242</v>
      </c>
      <c r="H19" s="104">
        <v>59.4</v>
      </c>
      <c r="I19" s="105">
        <v>217</v>
      </c>
      <c r="J19" s="104"/>
      <c r="K19" s="106"/>
      <c r="L19" s="104"/>
      <c r="M19" s="105"/>
      <c r="N19" s="104">
        <v>67.18</v>
      </c>
      <c r="O19" s="105">
        <v>189</v>
      </c>
      <c r="P19" s="104">
        <v>22.53</v>
      </c>
      <c r="Q19" s="105">
        <v>207</v>
      </c>
      <c r="R19" s="104"/>
      <c r="S19" s="105"/>
      <c r="T19" s="104"/>
      <c r="U19" s="105"/>
      <c r="V19" s="107">
        <f t="shared" si="0"/>
        <v>5</v>
      </c>
    </row>
    <row r="20" spans="1:22" ht="12.75">
      <c r="A20" s="103" t="s">
        <v>35</v>
      </c>
      <c r="B20" s="104">
        <v>23.17</v>
      </c>
      <c r="C20" s="105">
        <v>277</v>
      </c>
      <c r="D20" s="104">
        <v>34.52</v>
      </c>
      <c r="E20" s="105">
        <v>266</v>
      </c>
      <c r="F20" s="104">
        <v>39.09</v>
      </c>
      <c r="G20" s="105">
        <v>259</v>
      </c>
      <c r="H20" s="104">
        <v>64.16</v>
      </c>
      <c r="I20" s="105">
        <v>279</v>
      </c>
      <c r="J20" s="104">
        <v>35.19</v>
      </c>
      <c r="K20" s="106">
        <v>8.4</v>
      </c>
      <c r="L20" s="104">
        <v>52.21</v>
      </c>
      <c r="M20" s="105">
        <v>290</v>
      </c>
      <c r="N20" s="104">
        <v>72.39</v>
      </c>
      <c r="O20" s="105">
        <v>236</v>
      </c>
      <c r="P20" s="104">
        <v>25.01</v>
      </c>
      <c r="Q20" s="105">
        <v>323</v>
      </c>
      <c r="R20" s="104">
        <v>90.53</v>
      </c>
      <c r="S20" s="105">
        <v>198</v>
      </c>
      <c r="T20" s="104">
        <v>15.41</v>
      </c>
      <c r="U20" s="105">
        <v>440</v>
      </c>
      <c r="V20" s="107">
        <f t="shared" si="0"/>
        <v>10</v>
      </c>
    </row>
    <row r="21" spans="1:22" ht="12.75">
      <c r="A21" s="103" t="s">
        <v>105</v>
      </c>
      <c r="B21" s="104">
        <v>24.35</v>
      </c>
      <c r="C21" s="105">
        <v>339</v>
      </c>
      <c r="D21" s="104">
        <v>34.55</v>
      </c>
      <c r="E21" s="105">
        <v>269</v>
      </c>
      <c r="F21" s="104">
        <v>41.28</v>
      </c>
      <c r="G21" s="105">
        <v>332</v>
      </c>
      <c r="H21" s="104">
        <v>60.31</v>
      </c>
      <c r="I21" s="105">
        <v>223</v>
      </c>
      <c r="J21" s="104"/>
      <c r="K21" s="106"/>
      <c r="L21" s="104"/>
      <c r="M21" s="105"/>
      <c r="N21" s="104">
        <v>67.2</v>
      </c>
      <c r="O21" s="105">
        <v>190</v>
      </c>
      <c r="P21" s="104"/>
      <c r="Q21" s="105"/>
      <c r="R21" s="104"/>
      <c r="S21" s="105"/>
      <c r="T21" s="104">
        <v>13.43</v>
      </c>
      <c r="U21" s="105">
        <v>237</v>
      </c>
      <c r="V21" s="107">
        <f t="shared" si="0"/>
        <v>6</v>
      </c>
    </row>
    <row r="22" spans="1:22" ht="12.75">
      <c r="A22" s="103" t="s">
        <v>5</v>
      </c>
      <c r="B22" s="104"/>
      <c r="C22" s="105"/>
      <c r="D22" s="104"/>
      <c r="E22" s="105"/>
      <c r="F22" s="104">
        <v>41.39</v>
      </c>
      <c r="G22" s="105">
        <v>338</v>
      </c>
      <c r="H22" s="104">
        <v>63.31</v>
      </c>
      <c r="I22" s="105">
        <v>270</v>
      </c>
      <c r="J22" s="104">
        <v>20.04</v>
      </c>
      <c r="K22" s="106">
        <v>5.1</v>
      </c>
      <c r="L22" s="104"/>
      <c r="M22" s="105"/>
      <c r="N22" s="104">
        <v>68.13</v>
      </c>
      <c r="O22" s="105">
        <v>198</v>
      </c>
      <c r="P22" s="104"/>
      <c r="Q22" s="105"/>
      <c r="R22" s="104"/>
      <c r="S22" s="105"/>
      <c r="T22" s="104"/>
      <c r="U22" s="105"/>
      <c r="V22" s="107">
        <f t="shared" si="0"/>
        <v>4</v>
      </c>
    </row>
    <row r="23" spans="1:22" ht="12.75">
      <c r="A23" s="103" t="s">
        <v>6</v>
      </c>
      <c r="B23" s="104"/>
      <c r="C23" s="105"/>
      <c r="D23" s="104"/>
      <c r="E23" s="105"/>
      <c r="F23" s="104"/>
      <c r="G23" s="105"/>
      <c r="H23" s="104"/>
      <c r="I23" s="105"/>
      <c r="J23" s="104"/>
      <c r="K23" s="106"/>
      <c r="L23" s="104"/>
      <c r="M23" s="105"/>
      <c r="N23" s="104"/>
      <c r="O23" s="105"/>
      <c r="P23" s="104">
        <v>30.04</v>
      </c>
      <c r="Q23" s="105">
        <v>428</v>
      </c>
      <c r="R23" s="104"/>
      <c r="S23" s="105"/>
      <c r="T23" s="104">
        <v>16.23</v>
      </c>
      <c r="U23" s="105">
        <v>475</v>
      </c>
      <c r="V23" s="107">
        <f t="shared" si="0"/>
        <v>2</v>
      </c>
    </row>
    <row r="24" spans="1:22" ht="12.75">
      <c r="A24" s="103" t="s">
        <v>104</v>
      </c>
      <c r="B24" s="104">
        <v>28.49</v>
      </c>
      <c r="C24" s="105">
        <v>457</v>
      </c>
      <c r="D24" s="104"/>
      <c r="E24" s="105"/>
      <c r="F24" s="104"/>
      <c r="G24" s="105"/>
      <c r="H24" s="104"/>
      <c r="I24" s="105"/>
      <c r="J24" s="104">
        <v>31.19</v>
      </c>
      <c r="K24" s="106">
        <v>6</v>
      </c>
      <c r="L24" s="104"/>
      <c r="M24" s="105"/>
      <c r="N24" s="104"/>
      <c r="O24" s="105"/>
      <c r="P24" s="104">
        <v>29.22</v>
      </c>
      <c r="Q24" s="105">
        <v>419</v>
      </c>
      <c r="R24" s="104"/>
      <c r="S24" s="105"/>
      <c r="T24" s="104">
        <v>17.05</v>
      </c>
      <c r="U24" s="105">
        <v>503</v>
      </c>
      <c r="V24" s="107">
        <f t="shared" si="0"/>
        <v>4</v>
      </c>
    </row>
    <row r="25" spans="1:22" ht="12.75">
      <c r="A25" s="103" t="s">
        <v>27</v>
      </c>
      <c r="B25" s="104">
        <v>29.13</v>
      </c>
      <c r="C25" s="105">
        <v>462</v>
      </c>
      <c r="D25" s="104">
        <v>41.43</v>
      </c>
      <c r="E25" s="105">
        <v>374</v>
      </c>
      <c r="F25" s="104">
        <v>58.2</v>
      </c>
      <c r="G25" s="105">
        <v>450</v>
      </c>
      <c r="H25" s="104">
        <v>79.02</v>
      </c>
      <c r="I25" s="105">
        <v>374</v>
      </c>
      <c r="J25" s="104">
        <v>39.29</v>
      </c>
      <c r="K25" s="106">
        <v>7.9</v>
      </c>
      <c r="L25" s="104">
        <v>61.03</v>
      </c>
      <c r="M25" s="105">
        <v>362</v>
      </c>
      <c r="N25" s="104">
        <v>83.46</v>
      </c>
      <c r="O25" s="105">
        <v>289</v>
      </c>
      <c r="P25" s="104">
        <v>28.51</v>
      </c>
      <c r="Q25" s="105">
        <v>416</v>
      </c>
      <c r="R25" s="104">
        <v>108.54</v>
      </c>
      <c r="S25" s="105">
        <v>286</v>
      </c>
      <c r="T25" s="104">
        <v>17.32</v>
      </c>
      <c r="U25" s="105">
        <v>516</v>
      </c>
      <c r="V25" s="107">
        <f>COUNT(B25:U25)/2</f>
        <v>10</v>
      </c>
    </row>
    <row r="26" spans="1:22" ht="12.75">
      <c r="A26" s="103" t="s">
        <v>103</v>
      </c>
      <c r="B26" s="104">
        <v>36.5</v>
      </c>
      <c r="C26" s="105">
        <v>502</v>
      </c>
      <c r="D26" s="104"/>
      <c r="E26" s="105"/>
      <c r="F26" s="104"/>
      <c r="G26" s="105"/>
      <c r="H26" s="104"/>
      <c r="I26" s="105"/>
      <c r="J26" s="104"/>
      <c r="K26" s="106"/>
      <c r="L26" s="104"/>
      <c r="M26" s="105"/>
      <c r="N26" s="104"/>
      <c r="O26" s="105"/>
      <c r="P26" s="104"/>
      <c r="Q26" s="105"/>
      <c r="R26" s="104"/>
      <c r="S26" s="105"/>
      <c r="T26" s="104"/>
      <c r="U26" s="105"/>
      <c r="V26" s="107">
        <f>COUNT(B26:U26)/2</f>
        <v>1</v>
      </c>
    </row>
    <row r="27" spans="1:22" ht="12.75">
      <c r="A27" s="103" t="s">
        <v>8</v>
      </c>
      <c r="B27" s="104"/>
      <c r="C27" s="105"/>
      <c r="D27" s="104"/>
      <c r="E27" s="105"/>
      <c r="F27" s="104"/>
      <c r="G27" s="105"/>
      <c r="H27" s="104"/>
      <c r="I27" s="105"/>
      <c r="J27" s="104"/>
      <c r="K27" s="106"/>
      <c r="L27" s="104"/>
      <c r="M27" s="105"/>
      <c r="N27" s="104"/>
      <c r="O27" s="105"/>
      <c r="P27" s="104"/>
      <c r="Q27" s="105"/>
      <c r="R27" s="104"/>
      <c r="S27" s="105"/>
      <c r="T27" s="104"/>
      <c r="U27" s="105"/>
      <c r="V27" s="107">
        <f>COUNT(B27:U27)/2</f>
        <v>0</v>
      </c>
    </row>
    <row r="28" spans="1:22" ht="12.75">
      <c r="A28" s="103" t="s">
        <v>120</v>
      </c>
      <c r="B28" s="104"/>
      <c r="C28" s="105"/>
      <c r="D28" s="104"/>
      <c r="E28" s="105"/>
      <c r="F28" s="104"/>
      <c r="G28" s="105"/>
      <c r="H28" s="104"/>
      <c r="I28" s="105"/>
      <c r="J28" s="104"/>
      <c r="K28" s="106"/>
      <c r="L28" s="104"/>
      <c r="M28" s="105"/>
      <c r="N28" s="104"/>
      <c r="O28" s="105"/>
      <c r="P28" s="104"/>
      <c r="Q28" s="105"/>
      <c r="R28" s="104"/>
      <c r="S28" s="105"/>
      <c r="T28" s="104">
        <v>14.14</v>
      </c>
      <c r="U28" s="105">
        <v>308</v>
      </c>
      <c r="V28" s="107">
        <f>COUNT(B28:U28)/2</f>
        <v>1</v>
      </c>
    </row>
    <row r="29" spans="1:22" ht="12.75">
      <c r="A29" s="108" t="s">
        <v>106</v>
      </c>
      <c r="B29" s="109">
        <v>33.3</v>
      </c>
      <c r="C29" s="110">
        <v>491</v>
      </c>
      <c r="D29" s="109"/>
      <c r="E29" s="110"/>
      <c r="F29" s="109"/>
      <c r="G29" s="110"/>
      <c r="H29" s="109"/>
      <c r="I29" s="110"/>
      <c r="J29" s="109"/>
      <c r="K29" s="111"/>
      <c r="L29" s="109"/>
      <c r="M29" s="110"/>
      <c r="N29" s="109"/>
      <c r="O29" s="110"/>
      <c r="P29" s="109"/>
      <c r="Q29" s="110"/>
      <c r="R29" s="109"/>
      <c r="S29" s="110"/>
      <c r="T29" s="109"/>
      <c r="U29" s="110"/>
      <c r="V29" s="112">
        <f>COUNT(B29:U29)/2</f>
        <v>1</v>
      </c>
    </row>
    <row r="30" spans="1:23" ht="12.75">
      <c r="A30" s="26" t="s">
        <v>9</v>
      </c>
      <c r="B30" s="85"/>
      <c r="C30" s="86">
        <v>508</v>
      </c>
      <c r="D30" s="23"/>
      <c r="E30" s="86">
        <v>411</v>
      </c>
      <c r="F30" s="23"/>
      <c r="G30" s="86">
        <v>459</v>
      </c>
      <c r="H30" s="23"/>
      <c r="I30" s="86">
        <v>385</v>
      </c>
      <c r="J30" s="23"/>
      <c r="K30" s="94"/>
      <c r="L30" s="23"/>
      <c r="M30" s="86">
        <v>389</v>
      </c>
      <c r="N30" s="85"/>
      <c r="O30" s="86">
        <v>311</v>
      </c>
      <c r="P30" s="85"/>
      <c r="Q30" s="86">
        <v>449</v>
      </c>
      <c r="R30" s="23"/>
      <c r="S30" s="86">
        <v>305</v>
      </c>
      <c r="T30" s="23"/>
      <c r="U30" s="86">
        <v>570</v>
      </c>
      <c r="V30" s="27"/>
      <c r="W30" s="28"/>
    </row>
    <row r="31" spans="1:22" ht="12.75">
      <c r="A31" s="24"/>
      <c r="B31" s="4"/>
      <c r="C31" s="21"/>
      <c r="E31" s="21"/>
      <c r="G31" s="21"/>
      <c r="I31" s="21"/>
      <c r="K31" s="93"/>
      <c r="M31" s="21"/>
      <c r="N31" s="4"/>
      <c r="O31" s="21"/>
      <c r="P31" s="4"/>
      <c r="Q31" s="21"/>
      <c r="S31" s="21"/>
      <c r="U31" s="21"/>
      <c r="V31" s="25"/>
    </row>
    <row r="32" spans="1:22" ht="12.75">
      <c r="A32" s="37" t="s">
        <v>59</v>
      </c>
      <c r="B32" s="80"/>
      <c r="C32" s="21"/>
      <c r="D32" s="80" t="s">
        <v>116</v>
      </c>
      <c r="E32" s="21"/>
      <c r="F32" s="80"/>
      <c r="G32" s="21"/>
      <c r="H32" s="80" t="s">
        <v>117</v>
      </c>
      <c r="I32" s="21"/>
      <c r="J32" s="80"/>
      <c r="K32" s="93"/>
      <c r="L32" s="80"/>
      <c r="M32" s="21"/>
      <c r="N32" s="80" t="s">
        <v>114</v>
      </c>
      <c r="O32" s="21"/>
      <c r="P32" s="80"/>
      <c r="Q32" s="21"/>
      <c r="R32" s="80"/>
      <c r="S32" s="21"/>
      <c r="T32" s="80"/>
      <c r="U32" s="21"/>
      <c r="V32" s="22"/>
    </row>
    <row r="33" spans="1:22" ht="12.75">
      <c r="A33" s="98" t="s">
        <v>55</v>
      </c>
      <c r="B33" s="99">
        <v>22.54</v>
      </c>
      <c r="C33" s="100">
        <v>250</v>
      </c>
      <c r="D33" s="99"/>
      <c r="E33" s="100"/>
      <c r="F33" s="99"/>
      <c r="G33" s="100"/>
      <c r="H33" s="99"/>
      <c r="I33" s="100"/>
      <c r="J33" s="99"/>
      <c r="K33" s="101"/>
      <c r="L33" s="99"/>
      <c r="M33" s="100"/>
      <c r="N33" s="99"/>
      <c r="O33" s="100"/>
      <c r="P33" s="99"/>
      <c r="Q33" s="100"/>
      <c r="R33" s="99"/>
      <c r="S33" s="100"/>
      <c r="T33" s="99"/>
      <c r="U33" s="100"/>
      <c r="V33" s="102">
        <f>COUNT(B33:U33)/2</f>
        <v>1</v>
      </c>
    </row>
    <row r="34" spans="1:22" ht="12.75">
      <c r="A34" s="103" t="s">
        <v>121</v>
      </c>
      <c r="B34" s="104"/>
      <c r="C34" s="105"/>
      <c r="D34" s="104"/>
      <c r="E34" s="105"/>
      <c r="F34" s="104"/>
      <c r="G34" s="105"/>
      <c r="H34" s="104"/>
      <c r="I34" s="105"/>
      <c r="J34" s="104"/>
      <c r="K34" s="106"/>
      <c r="L34" s="104"/>
      <c r="M34" s="105"/>
      <c r="N34" s="104"/>
      <c r="O34" s="105"/>
      <c r="P34" s="104"/>
      <c r="Q34" s="105"/>
      <c r="R34" s="104"/>
      <c r="S34" s="105"/>
      <c r="T34" s="104">
        <v>14.51</v>
      </c>
      <c r="U34" s="105">
        <v>381</v>
      </c>
      <c r="V34" s="107">
        <f>COUNT(B34:U34)/2</f>
        <v>1</v>
      </c>
    </row>
    <row r="35" spans="1:22" ht="12.75">
      <c r="A35" s="108" t="s">
        <v>57</v>
      </c>
      <c r="B35" s="109">
        <v>31.01</v>
      </c>
      <c r="C35" s="110">
        <v>479</v>
      </c>
      <c r="D35" s="109">
        <v>21.06</v>
      </c>
      <c r="E35" s="110">
        <v>15</v>
      </c>
      <c r="F35" s="109"/>
      <c r="G35" s="110"/>
      <c r="H35" s="109">
        <v>26.11</v>
      </c>
      <c r="I35" s="110">
        <v>21</v>
      </c>
      <c r="J35" s="109">
        <v>24.52</v>
      </c>
      <c r="K35" s="111">
        <v>5.1</v>
      </c>
      <c r="L35" s="109"/>
      <c r="M35" s="110"/>
      <c r="N35" s="109">
        <v>32.09</v>
      </c>
      <c r="O35" s="110">
        <v>18</v>
      </c>
      <c r="P35" s="109">
        <v>30.1</v>
      </c>
      <c r="Q35" s="110">
        <v>430</v>
      </c>
      <c r="R35" s="109"/>
      <c r="S35" s="110"/>
      <c r="T35" s="109">
        <v>19.09</v>
      </c>
      <c r="U35" s="110">
        <v>545</v>
      </c>
      <c r="V35" s="112">
        <f>COUNT(B35:U35)/2</f>
        <v>7</v>
      </c>
    </row>
    <row r="36" spans="1:22" ht="12.75">
      <c r="A36" s="26" t="s">
        <v>9</v>
      </c>
      <c r="B36" s="85"/>
      <c r="C36" s="86">
        <v>508</v>
      </c>
      <c r="D36" s="23"/>
      <c r="E36" s="86">
        <v>17</v>
      </c>
      <c r="F36" s="23"/>
      <c r="G36" s="86"/>
      <c r="H36" s="23"/>
      <c r="I36" s="86">
        <v>21</v>
      </c>
      <c r="J36" s="23"/>
      <c r="K36" s="94"/>
      <c r="L36" s="23"/>
      <c r="M36" s="86"/>
      <c r="N36" s="85"/>
      <c r="O36" s="86">
        <v>21</v>
      </c>
      <c r="P36" s="85"/>
      <c r="Q36" s="86">
        <v>449</v>
      </c>
      <c r="R36" s="23"/>
      <c r="S36" s="86"/>
      <c r="T36" s="23"/>
      <c r="U36" s="86">
        <v>570</v>
      </c>
      <c r="V36" s="27"/>
    </row>
    <row r="37" spans="1:22" ht="12.75">
      <c r="A37" s="24"/>
      <c r="B37" s="4"/>
      <c r="C37" s="21"/>
      <c r="E37" s="21"/>
      <c r="G37" s="21"/>
      <c r="I37" s="21"/>
      <c r="K37" s="93"/>
      <c r="M37" s="21"/>
      <c r="N37" s="4"/>
      <c r="O37" s="21"/>
      <c r="P37" s="4"/>
      <c r="Q37" s="21"/>
      <c r="S37" s="21"/>
      <c r="U37" s="21"/>
      <c r="V37" s="25"/>
    </row>
    <row r="38" spans="1:22" ht="12.75">
      <c r="A38" s="37" t="s">
        <v>60</v>
      </c>
      <c r="B38" s="80"/>
      <c r="C38" s="21"/>
      <c r="D38" s="80"/>
      <c r="E38" s="21"/>
      <c r="F38" s="80"/>
      <c r="G38" s="21"/>
      <c r="H38" s="80" t="s">
        <v>117</v>
      </c>
      <c r="I38" s="21"/>
      <c r="J38" s="80"/>
      <c r="K38" s="93"/>
      <c r="L38" s="80" t="s">
        <v>114</v>
      </c>
      <c r="M38" s="21"/>
      <c r="N38" s="80"/>
      <c r="O38" s="21"/>
      <c r="P38" s="80"/>
      <c r="Q38" s="21"/>
      <c r="R38" s="80"/>
      <c r="S38" s="21"/>
      <c r="T38" s="80"/>
      <c r="U38" s="21"/>
      <c r="V38" s="22"/>
    </row>
    <row r="39" spans="1:22" ht="12.75">
      <c r="A39" s="24" t="s">
        <v>100</v>
      </c>
      <c r="B39" s="4">
        <v>21.26</v>
      </c>
      <c r="C39" s="21">
        <v>156</v>
      </c>
      <c r="E39" s="21"/>
      <c r="G39" s="21"/>
      <c r="H39" s="4">
        <v>16.35</v>
      </c>
      <c r="I39" s="21">
        <v>6</v>
      </c>
      <c r="J39" s="4">
        <v>23.19</v>
      </c>
      <c r="K39" s="93">
        <v>6</v>
      </c>
      <c r="L39" s="4">
        <v>20.49</v>
      </c>
      <c r="M39" s="21">
        <v>16</v>
      </c>
      <c r="N39" s="4"/>
      <c r="O39" s="21"/>
      <c r="P39" s="4">
        <v>21.17</v>
      </c>
      <c r="Q39" s="21">
        <v>118</v>
      </c>
      <c r="S39" s="21"/>
      <c r="T39" s="4">
        <v>12.24</v>
      </c>
      <c r="U39" s="21">
        <v>79</v>
      </c>
      <c r="V39" s="25">
        <f>COUNT(B39:U39)/2</f>
        <v>6</v>
      </c>
    </row>
    <row r="40" spans="1:25" ht="12.75">
      <c r="A40" s="26" t="s">
        <v>9</v>
      </c>
      <c r="B40" s="85"/>
      <c r="C40" s="86">
        <v>508</v>
      </c>
      <c r="D40" s="23"/>
      <c r="E40" s="86"/>
      <c r="F40" s="23"/>
      <c r="G40" s="86"/>
      <c r="H40" s="23"/>
      <c r="I40" s="86">
        <v>28</v>
      </c>
      <c r="J40" s="23"/>
      <c r="K40" s="94"/>
      <c r="L40" s="23"/>
      <c r="M40" s="86">
        <v>91</v>
      </c>
      <c r="N40" s="85"/>
      <c r="O40" s="86"/>
      <c r="P40" s="85"/>
      <c r="Q40" s="86">
        <v>449</v>
      </c>
      <c r="R40" s="23"/>
      <c r="S40" s="86"/>
      <c r="T40" s="23"/>
      <c r="U40" s="86">
        <v>570</v>
      </c>
      <c r="V40" s="27"/>
      <c r="X40" s="28"/>
      <c r="Y40" s="28"/>
    </row>
    <row r="41" spans="1:22" ht="12.75">
      <c r="A41" s="24"/>
      <c r="B41" s="4"/>
      <c r="C41" s="21"/>
      <c r="E41" s="21"/>
      <c r="G41" s="21"/>
      <c r="I41" s="21"/>
      <c r="K41" s="93"/>
      <c r="M41" s="21"/>
      <c r="N41" s="4"/>
      <c r="O41" s="21"/>
      <c r="P41" s="4"/>
      <c r="Q41" s="21"/>
      <c r="S41" s="21"/>
      <c r="U41" s="21"/>
      <c r="V41" s="25"/>
    </row>
    <row r="42" spans="1:22" ht="12.75">
      <c r="A42" s="37" t="s">
        <v>61</v>
      </c>
      <c r="B42" s="80"/>
      <c r="C42" s="21"/>
      <c r="D42" s="80"/>
      <c r="E42" s="21"/>
      <c r="F42" s="80"/>
      <c r="G42" s="21"/>
      <c r="H42" s="80"/>
      <c r="I42" s="21"/>
      <c r="J42" s="80"/>
      <c r="K42" s="93"/>
      <c r="L42" s="80"/>
      <c r="M42" s="21"/>
      <c r="N42" s="80"/>
      <c r="O42" s="21"/>
      <c r="P42" s="80"/>
      <c r="Q42" s="21"/>
      <c r="R42" s="80"/>
      <c r="S42" s="21"/>
      <c r="T42" s="80"/>
      <c r="U42" s="21"/>
      <c r="V42" s="22"/>
    </row>
    <row r="43" spans="1:22" ht="12.75">
      <c r="A43" s="37"/>
      <c r="B43" s="80"/>
      <c r="C43" s="21"/>
      <c r="D43" s="80"/>
      <c r="E43" s="21"/>
      <c r="F43" s="80"/>
      <c r="G43" s="21"/>
      <c r="H43" s="80"/>
      <c r="I43" s="21"/>
      <c r="J43" s="80"/>
      <c r="K43" s="93"/>
      <c r="L43" s="80"/>
      <c r="M43" s="21"/>
      <c r="N43" s="80"/>
      <c r="O43" s="21"/>
      <c r="P43" s="80"/>
      <c r="Q43" s="21"/>
      <c r="R43" s="80"/>
      <c r="S43" s="21"/>
      <c r="T43" s="80"/>
      <c r="U43" s="21"/>
      <c r="V43" s="22"/>
    </row>
    <row r="44" spans="1:25" ht="12.75">
      <c r="A44" s="26" t="s">
        <v>9</v>
      </c>
      <c r="B44" s="85"/>
      <c r="C44" s="86"/>
      <c r="D44" s="23"/>
      <c r="E44" s="86"/>
      <c r="F44" s="23"/>
      <c r="G44" s="86"/>
      <c r="H44" s="23"/>
      <c r="I44" s="86"/>
      <c r="J44" s="23"/>
      <c r="K44" s="94"/>
      <c r="L44" s="23"/>
      <c r="M44" s="86"/>
      <c r="N44" s="85"/>
      <c r="O44" s="86"/>
      <c r="P44" s="85"/>
      <c r="Q44" s="86"/>
      <c r="R44" s="23"/>
      <c r="S44" s="86"/>
      <c r="T44" s="23"/>
      <c r="U44" s="86"/>
      <c r="V44" s="27"/>
      <c r="X44" s="28"/>
      <c r="Y44" s="28"/>
    </row>
    <row r="45" spans="1:22" ht="12.75">
      <c r="A45" s="24"/>
      <c r="B45" s="4"/>
      <c r="C45" s="21"/>
      <c r="E45" s="21"/>
      <c r="G45" s="21"/>
      <c r="I45" s="21"/>
      <c r="K45" s="93"/>
      <c r="M45" s="21"/>
      <c r="N45" s="4"/>
      <c r="O45" s="21"/>
      <c r="P45" s="4"/>
      <c r="Q45" s="21"/>
      <c r="S45" s="21"/>
      <c r="U45" s="21"/>
      <c r="V45" s="25"/>
    </row>
    <row r="46" spans="1:22" ht="12.75">
      <c r="A46" s="37" t="s">
        <v>62</v>
      </c>
      <c r="B46" s="80"/>
      <c r="C46" s="21"/>
      <c r="D46" s="80" t="s">
        <v>118</v>
      </c>
      <c r="E46" s="21"/>
      <c r="F46" s="80"/>
      <c r="G46" s="21"/>
      <c r="H46" s="80" t="s">
        <v>117</v>
      </c>
      <c r="I46" s="21"/>
      <c r="J46" s="80"/>
      <c r="K46" s="93"/>
      <c r="L46" s="80" t="s">
        <v>115</v>
      </c>
      <c r="M46" s="21"/>
      <c r="N46" s="80" t="s">
        <v>116</v>
      </c>
      <c r="O46" s="21"/>
      <c r="P46" s="80"/>
      <c r="Q46" s="21"/>
      <c r="R46" s="80"/>
      <c r="S46" s="21"/>
      <c r="T46" s="80"/>
      <c r="U46" s="21"/>
      <c r="V46" s="22"/>
    </row>
    <row r="47" spans="1:22" ht="12.75">
      <c r="A47" s="24" t="s">
        <v>66</v>
      </c>
      <c r="B47" s="4"/>
      <c r="C47" s="21"/>
      <c r="D47" s="4">
        <v>8.06</v>
      </c>
      <c r="E47" s="21">
        <v>14</v>
      </c>
      <c r="F47" s="4">
        <v>11.37</v>
      </c>
      <c r="G47" s="21">
        <v>22</v>
      </c>
      <c r="H47" s="4">
        <v>19.57</v>
      </c>
      <c r="I47" s="21">
        <v>8</v>
      </c>
      <c r="J47" s="4">
        <v>24.53</v>
      </c>
      <c r="K47" s="93">
        <v>5.5</v>
      </c>
      <c r="L47" s="4">
        <v>12.08</v>
      </c>
      <c r="M47" s="21">
        <v>58</v>
      </c>
      <c r="N47" s="4">
        <v>16.25</v>
      </c>
      <c r="O47" s="21">
        <v>14</v>
      </c>
      <c r="P47" s="4">
        <v>25.56</v>
      </c>
      <c r="Q47" s="21">
        <v>359</v>
      </c>
      <c r="S47" s="21"/>
      <c r="T47" s="4">
        <v>15.34</v>
      </c>
      <c r="U47" s="21">
        <v>432</v>
      </c>
      <c r="V47" s="25">
        <f>COUNT(B47:U47)/2</f>
        <v>8</v>
      </c>
    </row>
    <row r="48" spans="1:25" ht="12.75">
      <c r="A48" s="81" t="s">
        <v>9</v>
      </c>
      <c r="B48" s="82"/>
      <c r="C48" s="83"/>
      <c r="D48" s="34"/>
      <c r="E48" s="83">
        <v>27</v>
      </c>
      <c r="F48" s="34"/>
      <c r="G48" s="83">
        <v>33</v>
      </c>
      <c r="H48" s="34"/>
      <c r="I48" s="83">
        <v>22</v>
      </c>
      <c r="J48" s="34"/>
      <c r="K48" s="95"/>
      <c r="L48" s="34"/>
      <c r="M48" s="83">
        <v>129</v>
      </c>
      <c r="N48" s="82"/>
      <c r="O48" s="83">
        <v>23</v>
      </c>
      <c r="P48" s="82"/>
      <c r="Q48" s="83">
        <v>449</v>
      </c>
      <c r="R48" s="34"/>
      <c r="S48" s="83"/>
      <c r="T48" s="34"/>
      <c r="U48" s="83">
        <v>570</v>
      </c>
      <c r="V48" s="84"/>
      <c r="X48" s="28"/>
      <c r="Y48" s="28"/>
    </row>
    <row r="49" spans="1:22" ht="12.75">
      <c r="A49" s="6"/>
      <c r="B49" s="4"/>
      <c r="C49" s="5"/>
      <c r="K49" s="96"/>
      <c r="N49" s="4"/>
      <c r="P49" s="4"/>
      <c r="V49" s="31"/>
    </row>
    <row r="50" spans="1:22" ht="16.5" customHeight="1">
      <c r="A50" s="32"/>
      <c r="K50" s="96"/>
      <c r="V50" s="31"/>
    </row>
    <row r="51" spans="1:39" s="17" customFormat="1" ht="18">
      <c r="A51" s="9"/>
      <c r="B51" s="10" t="str">
        <f>B3</f>
        <v>Jells Park</v>
      </c>
      <c r="C51" s="11"/>
      <c r="D51" s="10" t="str">
        <f>D3</f>
        <v>Warragul</v>
      </c>
      <c r="E51" s="11"/>
      <c r="F51" s="10" t="str">
        <f>F3</f>
        <v>Sandown</v>
      </c>
      <c r="G51" s="11"/>
      <c r="H51" s="10" t="str">
        <f>H3</f>
        <v>Ballarat</v>
      </c>
      <c r="I51" s="11"/>
      <c r="J51" s="10" t="str">
        <f>J3</f>
        <v>Bendigo</v>
      </c>
      <c r="K51" s="97"/>
      <c r="L51" s="10" t="str">
        <f>L3</f>
        <v>Bundoora</v>
      </c>
      <c r="M51" s="11"/>
      <c r="N51" s="10" t="str">
        <f>N3</f>
        <v>Geelong</v>
      </c>
      <c r="O51" s="11"/>
      <c r="P51" s="10" t="str">
        <f>P3</f>
        <v>Sandown</v>
      </c>
      <c r="Q51" s="11"/>
      <c r="R51" s="10" t="str">
        <f>R3</f>
        <v>Burnley</v>
      </c>
      <c r="S51" s="11"/>
      <c r="T51" s="10" t="str">
        <f>T3</f>
        <v>Tan</v>
      </c>
      <c r="U51" s="11"/>
      <c r="V51" s="15" t="s">
        <v>54</v>
      </c>
      <c r="W51" s="16"/>
      <c r="X51" s="16"/>
      <c r="Y51" s="16"/>
      <c r="Z51" s="6"/>
      <c r="AA51" s="6"/>
      <c r="AB51" s="6"/>
      <c r="AC51" s="6"/>
      <c r="AD51" s="7"/>
      <c r="AE51" s="7"/>
      <c r="AF51" s="7"/>
      <c r="AG51" s="7"/>
      <c r="AH51" s="7"/>
      <c r="AI51" s="7"/>
      <c r="AJ51" s="7"/>
      <c r="AK51" s="7"/>
      <c r="AM51" s="7"/>
    </row>
    <row r="52" spans="1:39" s="3" customFormat="1" ht="12.75">
      <c r="A52" s="18"/>
      <c r="B52" s="19">
        <f>B4</f>
        <v>39921</v>
      </c>
      <c r="C52" s="20"/>
      <c r="D52" s="19">
        <f>D4</f>
        <v>39942</v>
      </c>
      <c r="E52" s="20"/>
      <c r="F52" s="19">
        <f>F4</f>
        <v>39963</v>
      </c>
      <c r="G52" s="20"/>
      <c r="H52" s="19">
        <f>H4</f>
        <v>39984</v>
      </c>
      <c r="I52" s="20"/>
      <c r="J52" s="19">
        <f>J4</f>
        <v>39998</v>
      </c>
      <c r="K52" s="93"/>
      <c r="L52" s="19">
        <f>L4</f>
        <v>40012</v>
      </c>
      <c r="M52" s="20"/>
      <c r="N52" s="19">
        <f>N4</f>
        <v>40026</v>
      </c>
      <c r="O52" s="20"/>
      <c r="P52" s="19">
        <f>P4</f>
        <v>40033</v>
      </c>
      <c r="Q52" s="20"/>
      <c r="R52" s="4">
        <f>R4</f>
        <v>40062</v>
      </c>
      <c r="S52" s="21"/>
      <c r="T52" s="19">
        <f>T4</f>
        <v>40075</v>
      </c>
      <c r="U52" s="21"/>
      <c r="V52" s="22"/>
      <c r="W52" s="5"/>
      <c r="X52" s="5"/>
      <c r="Y52" s="5"/>
      <c r="Z52" s="6"/>
      <c r="AA52" s="6"/>
      <c r="AB52" s="6"/>
      <c r="AC52" s="6"/>
      <c r="AD52" s="7"/>
      <c r="AE52" s="7"/>
      <c r="AF52" s="7"/>
      <c r="AG52" s="7"/>
      <c r="AH52" s="7"/>
      <c r="AI52" s="7"/>
      <c r="AJ52" s="7"/>
      <c r="AK52" s="7"/>
      <c r="AM52" s="7"/>
    </row>
    <row r="53" spans="1:39" s="3" customFormat="1" ht="12.75">
      <c r="A53" s="33"/>
      <c r="B53" s="34" t="s">
        <v>0</v>
      </c>
      <c r="C53" s="35" t="s">
        <v>1</v>
      </c>
      <c r="D53" s="34" t="s">
        <v>0</v>
      </c>
      <c r="E53" s="35" t="s">
        <v>1</v>
      </c>
      <c r="F53" s="34" t="s">
        <v>0</v>
      </c>
      <c r="G53" s="35" t="s">
        <v>1</v>
      </c>
      <c r="H53" s="34" t="s">
        <v>0</v>
      </c>
      <c r="I53" s="35" t="s">
        <v>1</v>
      </c>
      <c r="J53" s="34" t="s">
        <v>0</v>
      </c>
      <c r="K53" s="95" t="s">
        <v>2</v>
      </c>
      <c r="L53" s="34" t="s">
        <v>0</v>
      </c>
      <c r="M53" s="35" t="s">
        <v>1</v>
      </c>
      <c r="N53" s="34" t="s">
        <v>0</v>
      </c>
      <c r="O53" s="35" t="s">
        <v>1</v>
      </c>
      <c r="P53" s="34" t="s">
        <v>0</v>
      </c>
      <c r="Q53" s="35" t="s">
        <v>1</v>
      </c>
      <c r="R53" s="34" t="s">
        <v>0</v>
      </c>
      <c r="S53" s="35" t="s">
        <v>1</v>
      </c>
      <c r="T53" s="34" t="s">
        <v>0</v>
      </c>
      <c r="U53" s="35" t="s">
        <v>1</v>
      </c>
      <c r="V53" s="36"/>
      <c r="W53" s="5"/>
      <c r="X53" s="5"/>
      <c r="Y53" s="5"/>
      <c r="Z53" s="6"/>
      <c r="AA53" s="6"/>
      <c r="AB53" s="6"/>
      <c r="AC53" s="6"/>
      <c r="AD53" s="7"/>
      <c r="AE53" s="7"/>
      <c r="AF53" s="7"/>
      <c r="AG53" s="7"/>
      <c r="AH53" s="7"/>
      <c r="AI53" s="7"/>
      <c r="AJ53" s="7"/>
      <c r="AK53" s="7"/>
      <c r="AM53" s="7"/>
    </row>
    <row r="54" spans="1:22" ht="12.75">
      <c r="A54" s="37" t="s">
        <v>69</v>
      </c>
      <c r="B54" s="80" t="s">
        <v>119</v>
      </c>
      <c r="C54" s="21"/>
      <c r="D54" s="80" t="s">
        <v>64</v>
      </c>
      <c r="E54" s="21"/>
      <c r="F54" s="80" t="s">
        <v>40</v>
      </c>
      <c r="G54" s="21"/>
      <c r="H54" s="80" t="s">
        <v>39</v>
      </c>
      <c r="I54" s="21"/>
      <c r="J54" s="80" t="s">
        <v>42</v>
      </c>
      <c r="K54" s="93"/>
      <c r="L54" s="80" t="s">
        <v>45</v>
      </c>
      <c r="M54" s="21"/>
      <c r="N54" s="80" t="s">
        <v>63</v>
      </c>
      <c r="O54" s="21"/>
      <c r="P54" s="80" t="s">
        <v>44</v>
      </c>
      <c r="Q54" s="21"/>
      <c r="R54" s="80" t="s">
        <v>46</v>
      </c>
      <c r="S54" s="21"/>
      <c r="T54" s="80" t="s">
        <v>47</v>
      </c>
      <c r="U54" s="38"/>
      <c r="V54" s="22"/>
    </row>
    <row r="55" spans="1:37" s="39" customFormat="1" ht="12.75">
      <c r="A55" s="98" t="s">
        <v>29</v>
      </c>
      <c r="B55" s="99"/>
      <c r="C55" s="100"/>
      <c r="D55" s="99"/>
      <c r="E55" s="100"/>
      <c r="F55" s="99"/>
      <c r="G55" s="100"/>
      <c r="H55" s="99"/>
      <c r="I55" s="100"/>
      <c r="J55" s="99"/>
      <c r="K55" s="101"/>
      <c r="L55" s="99"/>
      <c r="M55" s="100"/>
      <c r="N55" s="99"/>
      <c r="O55" s="100"/>
      <c r="P55" s="99"/>
      <c r="Q55" s="113"/>
      <c r="R55" s="99"/>
      <c r="S55" s="100"/>
      <c r="T55" s="99"/>
      <c r="U55" s="100"/>
      <c r="V55" s="102">
        <f aca="true" t="shared" si="1" ref="V55:V61">COUNT(B55:U55)/2</f>
        <v>0</v>
      </c>
      <c r="W55" s="6"/>
      <c r="X55" s="6"/>
      <c r="Y55" s="5"/>
      <c r="Z55" s="6"/>
      <c r="AA55" s="6"/>
      <c r="AB55" s="6"/>
      <c r="AC55" s="6"/>
      <c r="AD55" s="7"/>
      <c r="AE55" s="7"/>
      <c r="AF55" s="7"/>
      <c r="AG55" s="7"/>
      <c r="AH55" s="7"/>
      <c r="AI55" s="7"/>
      <c r="AJ55" s="7"/>
      <c r="AK55" s="7"/>
    </row>
    <row r="56" spans="1:37" s="39" customFormat="1" ht="12.75">
      <c r="A56" s="103" t="s">
        <v>83</v>
      </c>
      <c r="B56" s="104"/>
      <c r="C56" s="105"/>
      <c r="D56" s="104"/>
      <c r="E56" s="105"/>
      <c r="F56" s="104"/>
      <c r="G56" s="105"/>
      <c r="H56" s="104"/>
      <c r="I56" s="105"/>
      <c r="J56" s="104"/>
      <c r="K56" s="106"/>
      <c r="L56" s="104"/>
      <c r="M56" s="105"/>
      <c r="N56" s="104"/>
      <c r="O56" s="105"/>
      <c r="P56" s="104"/>
      <c r="Q56" s="114"/>
      <c r="R56" s="104"/>
      <c r="S56" s="105"/>
      <c r="T56" s="104"/>
      <c r="U56" s="105"/>
      <c r="V56" s="107">
        <f t="shared" si="1"/>
        <v>0</v>
      </c>
      <c r="W56" s="6"/>
      <c r="X56" s="6"/>
      <c r="Y56" s="6"/>
      <c r="Z56" s="6"/>
      <c r="AA56" s="6"/>
      <c r="AB56" s="6"/>
      <c r="AC56" s="6"/>
      <c r="AD56" s="7"/>
      <c r="AE56" s="7"/>
      <c r="AF56" s="7"/>
      <c r="AG56" s="7"/>
      <c r="AH56" s="7"/>
      <c r="AI56" s="7"/>
      <c r="AJ56" s="7"/>
      <c r="AK56" s="7"/>
    </row>
    <row r="57" spans="1:37" s="39" customFormat="1" ht="12.75">
      <c r="A57" s="115" t="s">
        <v>67</v>
      </c>
      <c r="B57" s="104">
        <v>25.54</v>
      </c>
      <c r="C57" s="105">
        <v>76</v>
      </c>
      <c r="D57" s="104">
        <v>17.51</v>
      </c>
      <c r="E57" s="105">
        <v>75</v>
      </c>
      <c r="F57" s="104">
        <v>44.58</v>
      </c>
      <c r="G57" s="105">
        <v>93</v>
      </c>
      <c r="H57" s="104">
        <v>70.47</v>
      </c>
      <c r="I57" s="105">
        <v>92</v>
      </c>
      <c r="J57" s="104"/>
      <c r="K57" s="106"/>
      <c r="L57" s="104"/>
      <c r="M57" s="105"/>
      <c r="N57" s="104"/>
      <c r="O57" s="105"/>
      <c r="P57" s="104"/>
      <c r="Q57" s="114"/>
      <c r="R57" s="104"/>
      <c r="S57" s="105"/>
      <c r="T57" s="104"/>
      <c r="U57" s="105"/>
      <c r="V57" s="107">
        <f t="shared" si="1"/>
        <v>4</v>
      </c>
      <c r="W57" s="6"/>
      <c r="X57" s="6"/>
      <c r="Y57" s="5"/>
      <c r="Z57" s="6"/>
      <c r="AA57" s="6"/>
      <c r="AB57" s="6"/>
      <c r="AC57" s="6"/>
      <c r="AD57" s="7"/>
      <c r="AE57" s="7"/>
      <c r="AF57" s="7"/>
      <c r="AG57" s="7"/>
      <c r="AH57" s="7"/>
      <c r="AI57" s="7"/>
      <c r="AJ57" s="7"/>
      <c r="AK57" s="7"/>
    </row>
    <row r="58" spans="1:37" s="39" customFormat="1" ht="12.75">
      <c r="A58" s="115" t="s">
        <v>87</v>
      </c>
      <c r="B58" s="104">
        <v>26.49</v>
      </c>
      <c r="C58" s="105">
        <v>95</v>
      </c>
      <c r="D58" s="104"/>
      <c r="E58" s="105"/>
      <c r="F58" s="104">
        <v>42.51</v>
      </c>
      <c r="G58" s="105">
        <v>66</v>
      </c>
      <c r="H58" s="104"/>
      <c r="I58" s="105"/>
      <c r="J58" s="104"/>
      <c r="K58" s="106"/>
      <c r="L58" s="104">
        <v>35.4</v>
      </c>
      <c r="M58" s="105">
        <v>65</v>
      </c>
      <c r="N58" s="104">
        <v>26.13</v>
      </c>
      <c r="O58" s="105">
        <v>59</v>
      </c>
      <c r="P58" s="104">
        <v>26.02</v>
      </c>
      <c r="Q58" s="114">
        <v>69</v>
      </c>
      <c r="R58" s="104">
        <v>97.36</v>
      </c>
      <c r="S58" s="105">
        <v>46</v>
      </c>
      <c r="T58" s="104">
        <v>15.38</v>
      </c>
      <c r="U58" s="105">
        <v>80</v>
      </c>
      <c r="V58" s="107">
        <f t="shared" si="1"/>
        <v>7</v>
      </c>
      <c r="W58" s="6"/>
      <c r="X58" s="6"/>
      <c r="Y58" s="6"/>
      <c r="Z58" s="6"/>
      <c r="AA58" s="6"/>
      <c r="AB58" s="6"/>
      <c r="AC58" s="6"/>
      <c r="AD58" s="7"/>
      <c r="AE58" s="7"/>
      <c r="AF58" s="7"/>
      <c r="AG58" s="7"/>
      <c r="AH58" s="7"/>
      <c r="AI58" s="7"/>
      <c r="AJ58" s="7"/>
      <c r="AK58" s="7"/>
    </row>
    <row r="59" spans="1:37" s="39" customFormat="1" ht="12.75">
      <c r="A59" s="115" t="s">
        <v>107</v>
      </c>
      <c r="B59" s="104">
        <v>28.27</v>
      </c>
      <c r="C59" s="105">
        <v>135</v>
      </c>
      <c r="D59" s="104">
        <v>19.15</v>
      </c>
      <c r="E59" s="105">
        <v>112</v>
      </c>
      <c r="F59" s="104"/>
      <c r="G59" s="105"/>
      <c r="H59" s="104">
        <v>74.28</v>
      </c>
      <c r="I59" s="105">
        <v>109</v>
      </c>
      <c r="J59" s="104">
        <v>40.11</v>
      </c>
      <c r="K59" s="106">
        <v>8.4</v>
      </c>
      <c r="L59" s="104"/>
      <c r="M59" s="105"/>
      <c r="N59" s="104">
        <v>29.03</v>
      </c>
      <c r="O59" s="105">
        <v>101</v>
      </c>
      <c r="P59" s="104">
        <v>28.37</v>
      </c>
      <c r="Q59" s="114">
        <v>125</v>
      </c>
      <c r="R59" s="104">
        <v>106.42</v>
      </c>
      <c r="S59" s="105">
        <v>73</v>
      </c>
      <c r="T59" s="104">
        <v>17.21</v>
      </c>
      <c r="U59" s="105">
        <v>165</v>
      </c>
      <c r="V59" s="107">
        <f>COUNT(B59:U59)/2</f>
        <v>8</v>
      </c>
      <c r="W59" s="6"/>
      <c r="X59" s="6"/>
      <c r="Y59" s="5"/>
      <c r="Z59" s="6"/>
      <c r="AA59" s="6"/>
      <c r="AB59" s="6"/>
      <c r="AC59" s="6"/>
      <c r="AD59" s="7"/>
      <c r="AE59" s="7"/>
      <c r="AF59" s="7"/>
      <c r="AG59" s="7"/>
      <c r="AH59" s="7"/>
      <c r="AI59" s="7"/>
      <c r="AJ59" s="7"/>
      <c r="AK59" s="7"/>
    </row>
    <row r="60" spans="1:37" s="39" customFormat="1" ht="12.75">
      <c r="A60" s="115" t="s">
        <v>108</v>
      </c>
      <c r="B60" s="104">
        <v>34.29</v>
      </c>
      <c r="C60" s="105">
        <v>171</v>
      </c>
      <c r="D60" s="104">
        <v>22.52</v>
      </c>
      <c r="E60" s="105">
        <v>146</v>
      </c>
      <c r="F60" s="104"/>
      <c r="G60" s="105"/>
      <c r="H60" s="104">
        <v>82.16</v>
      </c>
      <c r="I60" s="105">
        <v>126</v>
      </c>
      <c r="J60" s="104">
        <v>30.16</v>
      </c>
      <c r="K60" s="106">
        <v>5.5</v>
      </c>
      <c r="L60" s="104">
        <v>44.39</v>
      </c>
      <c r="M60" s="105">
        <v>138</v>
      </c>
      <c r="N60" s="104">
        <v>32.39</v>
      </c>
      <c r="O60" s="105">
        <v>127</v>
      </c>
      <c r="P60" s="104">
        <v>33.32</v>
      </c>
      <c r="Q60" s="114">
        <v>155</v>
      </c>
      <c r="R60" s="104">
        <v>117.03</v>
      </c>
      <c r="S60" s="105">
        <v>87</v>
      </c>
      <c r="T60" s="104">
        <v>20.19</v>
      </c>
      <c r="U60" s="105">
        <v>226</v>
      </c>
      <c r="V60" s="107">
        <f t="shared" si="1"/>
        <v>9</v>
      </c>
      <c r="W60" s="6"/>
      <c r="X60" s="6"/>
      <c r="Y60" s="6"/>
      <c r="Z60" s="6"/>
      <c r="AA60" s="6"/>
      <c r="AB60" s="6"/>
      <c r="AC60" s="6"/>
      <c r="AD60" s="7"/>
      <c r="AE60" s="7"/>
      <c r="AF60" s="7"/>
      <c r="AG60" s="7"/>
      <c r="AH60" s="7"/>
      <c r="AI60" s="7"/>
      <c r="AJ60" s="7"/>
      <c r="AK60" s="7"/>
    </row>
    <row r="61" spans="1:38" ht="12.75">
      <c r="A61" s="108" t="s">
        <v>68</v>
      </c>
      <c r="B61" s="109">
        <v>34.46</v>
      </c>
      <c r="C61" s="110">
        <v>173</v>
      </c>
      <c r="D61" s="109">
        <v>23.42</v>
      </c>
      <c r="E61" s="110">
        <v>153</v>
      </c>
      <c r="F61" s="109">
        <v>59.13</v>
      </c>
      <c r="G61" s="110">
        <v>156</v>
      </c>
      <c r="H61" s="109"/>
      <c r="I61" s="110"/>
      <c r="J61" s="109"/>
      <c r="K61" s="111"/>
      <c r="L61" s="109">
        <v>47.15</v>
      </c>
      <c r="M61" s="110">
        <v>145</v>
      </c>
      <c r="N61" s="109">
        <v>35.25</v>
      </c>
      <c r="O61" s="110">
        <v>133</v>
      </c>
      <c r="P61" s="109">
        <v>34.42</v>
      </c>
      <c r="Q61" s="116">
        <v>161</v>
      </c>
      <c r="R61" s="109"/>
      <c r="S61" s="110"/>
      <c r="T61" s="109">
        <v>22.45</v>
      </c>
      <c r="U61" s="110">
        <v>234</v>
      </c>
      <c r="V61" s="112">
        <f t="shared" si="1"/>
        <v>7</v>
      </c>
      <c r="Y61" s="5"/>
      <c r="AL61" s="39"/>
    </row>
    <row r="62" spans="1:24" ht="12.75">
      <c r="A62" s="26" t="s">
        <v>9</v>
      </c>
      <c r="B62" s="85"/>
      <c r="C62" s="86">
        <v>178</v>
      </c>
      <c r="D62" s="23"/>
      <c r="E62" s="86">
        <v>161</v>
      </c>
      <c r="F62" s="23"/>
      <c r="G62" s="86">
        <v>161</v>
      </c>
      <c r="H62" s="23"/>
      <c r="I62" s="86">
        <v>130</v>
      </c>
      <c r="J62" s="23"/>
      <c r="K62" s="94"/>
      <c r="L62" s="23"/>
      <c r="M62" s="86">
        <v>149</v>
      </c>
      <c r="N62" s="85"/>
      <c r="O62" s="86">
        <v>136</v>
      </c>
      <c r="P62" s="85"/>
      <c r="Q62" s="86">
        <v>167</v>
      </c>
      <c r="R62" s="23"/>
      <c r="S62" s="86">
        <v>89</v>
      </c>
      <c r="T62" s="23"/>
      <c r="U62" s="86">
        <v>237</v>
      </c>
      <c r="V62" s="27"/>
      <c r="W62" s="28"/>
      <c r="X62" s="28"/>
    </row>
    <row r="63" spans="1:25" ht="12.75">
      <c r="A63" s="24"/>
      <c r="B63" s="4"/>
      <c r="C63" s="21"/>
      <c r="E63" s="21"/>
      <c r="G63" s="21"/>
      <c r="I63" s="21"/>
      <c r="K63" s="93"/>
      <c r="M63" s="21"/>
      <c r="N63" s="4"/>
      <c r="O63" s="21"/>
      <c r="P63" s="4"/>
      <c r="Q63" s="21"/>
      <c r="S63" s="21"/>
      <c r="U63" s="21"/>
      <c r="V63" s="25"/>
      <c r="Y63" s="5"/>
    </row>
    <row r="64" spans="1:22" ht="12.75">
      <c r="A64" s="37" t="s">
        <v>88</v>
      </c>
      <c r="B64" s="80" t="s">
        <v>114</v>
      </c>
      <c r="C64" s="21"/>
      <c r="D64" s="80" t="s">
        <v>65</v>
      </c>
      <c r="E64" s="21"/>
      <c r="F64" s="80" t="s">
        <v>115</v>
      </c>
      <c r="G64" s="21"/>
      <c r="H64" s="80" t="s">
        <v>117</v>
      </c>
      <c r="I64" s="21"/>
      <c r="J64" s="80"/>
      <c r="K64" s="93"/>
      <c r="L64" s="80" t="s">
        <v>63</v>
      </c>
      <c r="M64" s="21"/>
      <c r="N64" s="80" t="s">
        <v>116</v>
      </c>
      <c r="O64" s="21"/>
      <c r="P64" s="80"/>
      <c r="Q64" s="21"/>
      <c r="R64" s="80"/>
      <c r="S64" s="21"/>
      <c r="T64" s="80"/>
      <c r="U64" s="21"/>
      <c r="V64" s="22"/>
    </row>
    <row r="65" spans="1:25" ht="12.75">
      <c r="A65" s="98" t="s">
        <v>70</v>
      </c>
      <c r="B65" s="99">
        <v>27.4</v>
      </c>
      <c r="C65" s="100">
        <v>119</v>
      </c>
      <c r="D65" s="99">
        <v>13.17</v>
      </c>
      <c r="E65" s="100">
        <v>11</v>
      </c>
      <c r="F65" s="99">
        <v>11.42</v>
      </c>
      <c r="G65" s="100">
        <v>13</v>
      </c>
      <c r="H65" s="99">
        <v>20.46</v>
      </c>
      <c r="I65" s="100">
        <v>14</v>
      </c>
      <c r="J65" s="99">
        <v>35.21</v>
      </c>
      <c r="K65" s="101">
        <v>7.9</v>
      </c>
      <c r="L65" s="99">
        <v>27.02</v>
      </c>
      <c r="M65" s="100">
        <v>20</v>
      </c>
      <c r="N65" s="99">
        <v>17.18</v>
      </c>
      <c r="O65" s="100">
        <v>9</v>
      </c>
      <c r="P65" s="99">
        <v>13.16</v>
      </c>
      <c r="Q65" s="100">
        <v>22</v>
      </c>
      <c r="R65" s="99"/>
      <c r="S65" s="100"/>
      <c r="T65" s="99">
        <v>15.58</v>
      </c>
      <c r="U65" s="100">
        <v>106</v>
      </c>
      <c r="V65" s="102">
        <f>COUNT(B65:U65)/2</f>
        <v>9</v>
      </c>
      <c r="Y65" s="5"/>
    </row>
    <row r="66" spans="1:22" ht="12.75">
      <c r="A66" s="103" t="s">
        <v>71</v>
      </c>
      <c r="B66" s="104">
        <v>33.05</v>
      </c>
      <c r="C66" s="105">
        <v>170</v>
      </c>
      <c r="D66" s="104">
        <v>14.14</v>
      </c>
      <c r="E66" s="105">
        <v>18</v>
      </c>
      <c r="F66" s="104">
        <v>13.16</v>
      </c>
      <c r="G66" s="105">
        <v>22</v>
      </c>
      <c r="H66" s="104">
        <v>22.55</v>
      </c>
      <c r="I66" s="105">
        <v>22</v>
      </c>
      <c r="J66" s="104">
        <v>31.14</v>
      </c>
      <c r="K66" s="106">
        <v>6</v>
      </c>
      <c r="L66" s="104">
        <v>30.4</v>
      </c>
      <c r="M66" s="105">
        <v>26</v>
      </c>
      <c r="N66" s="104">
        <v>19.22</v>
      </c>
      <c r="O66" s="105">
        <v>16</v>
      </c>
      <c r="P66" s="104">
        <v>13.45</v>
      </c>
      <c r="Q66" s="105">
        <v>30</v>
      </c>
      <c r="R66" s="104"/>
      <c r="S66" s="105"/>
      <c r="T66" s="104">
        <v>19.22</v>
      </c>
      <c r="U66" s="105">
        <v>215</v>
      </c>
      <c r="V66" s="107">
        <f>COUNT(B66:U66)/2</f>
        <v>9</v>
      </c>
    </row>
    <row r="67" spans="1:25" ht="12.75">
      <c r="A67" s="108" t="s">
        <v>84</v>
      </c>
      <c r="B67" s="109"/>
      <c r="C67" s="110"/>
      <c r="D67" s="109"/>
      <c r="E67" s="110"/>
      <c r="F67" s="109"/>
      <c r="G67" s="110"/>
      <c r="H67" s="109"/>
      <c r="I67" s="110"/>
      <c r="J67" s="109"/>
      <c r="K67" s="111"/>
      <c r="L67" s="109"/>
      <c r="M67" s="110"/>
      <c r="N67" s="109"/>
      <c r="O67" s="110"/>
      <c r="P67" s="109"/>
      <c r="Q67" s="110"/>
      <c r="R67" s="109"/>
      <c r="S67" s="110"/>
      <c r="T67" s="109"/>
      <c r="U67" s="110"/>
      <c r="V67" s="112">
        <f>COUNT(B67:U67)/2</f>
        <v>0</v>
      </c>
      <c r="Y67" s="5"/>
    </row>
    <row r="68" spans="1:24" ht="12.75">
      <c r="A68" s="26" t="s">
        <v>9</v>
      </c>
      <c r="B68" s="85"/>
      <c r="C68" s="86">
        <v>178</v>
      </c>
      <c r="D68" s="23"/>
      <c r="E68" s="86">
        <v>19</v>
      </c>
      <c r="F68" s="23"/>
      <c r="G68" s="86">
        <v>23</v>
      </c>
      <c r="H68" s="23"/>
      <c r="I68" s="86">
        <v>26</v>
      </c>
      <c r="J68" s="23"/>
      <c r="K68" s="94"/>
      <c r="L68" s="23"/>
      <c r="M68" s="86">
        <v>28</v>
      </c>
      <c r="N68" s="85"/>
      <c r="O68" s="86">
        <v>17</v>
      </c>
      <c r="P68" s="85"/>
      <c r="Q68" s="86">
        <v>33</v>
      </c>
      <c r="R68" s="23"/>
      <c r="S68" s="86"/>
      <c r="T68" s="23"/>
      <c r="U68" s="86">
        <v>237</v>
      </c>
      <c r="V68" s="27"/>
      <c r="W68" s="28"/>
      <c r="X68" s="28"/>
    </row>
    <row r="69" spans="1:25" ht="12.75">
      <c r="A69" s="24"/>
      <c r="B69" s="4"/>
      <c r="C69" s="21"/>
      <c r="E69" s="21"/>
      <c r="G69" s="21"/>
      <c r="I69" s="21"/>
      <c r="K69" s="93"/>
      <c r="M69" s="21"/>
      <c r="N69" s="4"/>
      <c r="O69" s="21"/>
      <c r="P69" s="4"/>
      <c r="Q69" s="21"/>
      <c r="S69" s="21"/>
      <c r="U69" s="21"/>
      <c r="V69" s="25"/>
      <c r="Y69" s="5"/>
    </row>
    <row r="70" spans="1:22" ht="12.75">
      <c r="A70" s="37" t="s">
        <v>72</v>
      </c>
      <c r="B70" s="80" t="s">
        <v>115</v>
      </c>
      <c r="C70" s="21"/>
      <c r="D70" s="80" t="s">
        <v>65</v>
      </c>
      <c r="E70" s="21"/>
      <c r="F70" s="80" t="s">
        <v>115</v>
      </c>
      <c r="G70" s="21"/>
      <c r="H70" s="80" t="s">
        <v>117</v>
      </c>
      <c r="I70" s="21"/>
      <c r="J70" s="80"/>
      <c r="K70" s="93"/>
      <c r="L70" s="80" t="s">
        <v>64</v>
      </c>
      <c r="M70" s="21"/>
      <c r="N70" s="80"/>
      <c r="O70" s="21"/>
      <c r="P70" s="80"/>
      <c r="Q70" s="21"/>
      <c r="R70" s="80"/>
      <c r="S70" s="21"/>
      <c r="T70" s="80"/>
      <c r="U70" s="21"/>
      <c r="V70" s="22"/>
    </row>
    <row r="71" spans="1:25" ht="12.75">
      <c r="A71" s="98" t="s">
        <v>95</v>
      </c>
      <c r="B71" s="99">
        <v>12.28</v>
      </c>
      <c r="C71" s="100">
        <v>15</v>
      </c>
      <c r="D71" s="99">
        <v>12.54</v>
      </c>
      <c r="E71" s="100">
        <v>12</v>
      </c>
      <c r="F71" s="99">
        <v>12.02</v>
      </c>
      <c r="G71" s="100">
        <v>15</v>
      </c>
      <c r="H71" s="99">
        <v>21.21</v>
      </c>
      <c r="I71" s="100">
        <v>12</v>
      </c>
      <c r="J71" s="99"/>
      <c r="K71" s="101"/>
      <c r="L71" s="99">
        <v>16.54</v>
      </c>
      <c r="M71" s="100">
        <v>29</v>
      </c>
      <c r="N71" s="99"/>
      <c r="O71" s="100"/>
      <c r="P71" s="99">
        <v>27.32</v>
      </c>
      <c r="Q71" s="100">
        <v>103</v>
      </c>
      <c r="R71" s="99"/>
      <c r="S71" s="100"/>
      <c r="T71" s="99">
        <v>16.38</v>
      </c>
      <c r="U71" s="100">
        <v>139</v>
      </c>
      <c r="V71" s="102">
        <f>COUNT(B71:U71)/2</f>
        <v>7</v>
      </c>
      <c r="Y71" s="5"/>
    </row>
    <row r="72" spans="1:22" ht="12.75">
      <c r="A72" s="103" t="s">
        <v>89</v>
      </c>
      <c r="B72" s="104"/>
      <c r="C72" s="105"/>
      <c r="D72" s="104"/>
      <c r="E72" s="105"/>
      <c r="F72" s="104"/>
      <c r="G72" s="105"/>
      <c r="H72" s="104"/>
      <c r="I72" s="105"/>
      <c r="J72" s="104"/>
      <c r="K72" s="106"/>
      <c r="L72" s="104"/>
      <c r="M72" s="105"/>
      <c r="N72" s="104"/>
      <c r="O72" s="105"/>
      <c r="P72" s="104"/>
      <c r="Q72" s="105"/>
      <c r="R72" s="104"/>
      <c r="S72" s="105"/>
      <c r="T72" s="104"/>
      <c r="U72" s="105"/>
      <c r="V72" s="107">
        <f>COUNT(B72:U72)/2</f>
        <v>0</v>
      </c>
    </row>
    <row r="73" spans="1:25" ht="12.75">
      <c r="A73" s="108" t="s">
        <v>113</v>
      </c>
      <c r="B73" s="109">
        <v>12.21</v>
      </c>
      <c r="C73" s="110">
        <v>14</v>
      </c>
      <c r="D73" s="109"/>
      <c r="E73" s="110"/>
      <c r="F73" s="109"/>
      <c r="G73" s="110"/>
      <c r="H73" s="109"/>
      <c r="I73" s="110"/>
      <c r="J73" s="109"/>
      <c r="K73" s="111"/>
      <c r="L73" s="109"/>
      <c r="M73" s="110"/>
      <c r="N73" s="109"/>
      <c r="O73" s="110"/>
      <c r="P73" s="109"/>
      <c r="Q73" s="110"/>
      <c r="R73" s="109"/>
      <c r="S73" s="110"/>
      <c r="T73" s="109"/>
      <c r="U73" s="110"/>
      <c r="V73" s="112">
        <f>COUNT(B73:U73)/2</f>
        <v>1</v>
      </c>
      <c r="Y73" s="5"/>
    </row>
    <row r="74" spans="1:24" ht="12.75">
      <c r="A74" s="26" t="s">
        <v>9</v>
      </c>
      <c r="B74" s="85"/>
      <c r="C74" s="86">
        <v>39</v>
      </c>
      <c r="D74" s="23"/>
      <c r="E74" s="86">
        <v>30</v>
      </c>
      <c r="F74" s="23"/>
      <c r="G74" s="86">
        <v>28</v>
      </c>
      <c r="H74" s="23"/>
      <c r="I74" s="86">
        <v>28</v>
      </c>
      <c r="J74" s="23"/>
      <c r="K74" s="94"/>
      <c r="L74" s="23"/>
      <c r="M74" s="86">
        <v>59</v>
      </c>
      <c r="N74" s="85"/>
      <c r="O74" s="86"/>
      <c r="P74" s="85"/>
      <c r="Q74" s="86">
        <v>167</v>
      </c>
      <c r="R74" s="23"/>
      <c r="S74" s="86"/>
      <c r="T74" s="23"/>
      <c r="U74" s="86">
        <v>237</v>
      </c>
      <c r="V74" s="27"/>
      <c r="X74" s="28"/>
    </row>
    <row r="75" spans="1:25" ht="12.75">
      <c r="A75" s="24"/>
      <c r="B75" s="4"/>
      <c r="C75" s="21"/>
      <c r="E75" s="21"/>
      <c r="G75" s="21"/>
      <c r="I75" s="21"/>
      <c r="K75" s="93"/>
      <c r="M75" s="21"/>
      <c r="N75" s="4"/>
      <c r="O75" s="21"/>
      <c r="P75" s="4"/>
      <c r="Q75" s="21"/>
      <c r="S75" s="21"/>
      <c r="U75" s="21"/>
      <c r="V75" s="25"/>
      <c r="Y75" s="5"/>
    </row>
    <row r="76" spans="1:22" ht="12.75">
      <c r="A76" s="37" t="s">
        <v>73</v>
      </c>
      <c r="B76" s="80" t="s">
        <v>115</v>
      </c>
      <c r="C76" s="21"/>
      <c r="D76" s="80" t="s">
        <v>65</v>
      </c>
      <c r="E76" s="21"/>
      <c r="F76" s="80" t="s">
        <v>115</v>
      </c>
      <c r="G76" s="21"/>
      <c r="H76" s="80" t="s">
        <v>117</v>
      </c>
      <c r="I76" s="21"/>
      <c r="J76" s="80"/>
      <c r="K76" s="93"/>
      <c r="L76" s="80" t="s">
        <v>64</v>
      </c>
      <c r="M76" s="21"/>
      <c r="N76" s="80" t="s">
        <v>114</v>
      </c>
      <c r="O76" s="21"/>
      <c r="P76" s="80"/>
      <c r="Q76" s="21"/>
      <c r="R76" s="80"/>
      <c r="S76" s="21"/>
      <c r="T76" s="80"/>
      <c r="U76" s="21"/>
      <c r="V76" s="22"/>
    </row>
    <row r="77" spans="1:25" ht="12.75">
      <c r="A77" s="24" t="s">
        <v>74</v>
      </c>
      <c r="B77" s="4">
        <v>14.47</v>
      </c>
      <c r="C77" s="21">
        <v>36</v>
      </c>
      <c r="D77" s="4">
        <v>16.06</v>
      </c>
      <c r="E77" s="21">
        <v>35</v>
      </c>
      <c r="F77" s="4">
        <v>13.38</v>
      </c>
      <c r="G77" s="21">
        <v>37</v>
      </c>
      <c r="H77" s="4">
        <v>23.38</v>
      </c>
      <c r="I77" s="21">
        <v>24</v>
      </c>
      <c r="J77" s="4">
        <v>23.43</v>
      </c>
      <c r="K77" s="93">
        <v>5.1</v>
      </c>
      <c r="L77" s="4">
        <v>20.02</v>
      </c>
      <c r="M77" s="21">
        <v>44</v>
      </c>
      <c r="N77" s="4">
        <v>32.09</v>
      </c>
      <c r="O77" s="21">
        <v>19</v>
      </c>
      <c r="P77" s="4">
        <v>14.57</v>
      </c>
      <c r="Q77" s="21">
        <v>22</v>
      </c>
      <c r="S77" s="21"/>
      <c r="U77" s="21"/>
      <c r="V77" s="25">
        <f>COUNT(B77:U77)/2</f>
        <v>8</v>
      </c>
      <c r="Y77" s="5"/>
    </row>
    <row r="78" spans="1:33" s="6" customFormat="1" ht="12.75">
      <c r="A78" s="26" t="s">
        <v>9</v>
      </c>
      <c r="B78" s="85"/>
      <c r="C78" s="86">
        <v>40</v>
      </c>
      <c r="D78" s="23"/>
      <c r="E78" s="86">
        <v>39</v>
      </c>
      <c r="F78" s="23"/>
      <c r="G78" s="86">
        <v>43</v>
      </c>
      <c r="H78" s="23"/>
      <c r="I78" s="86">
        <v>31</v>
      </c>
      <c r="J78" s="23"/>
      <c r="K78" s="94"/>
      <c r="L78" s="23"/>
      <c r="M78" s="86">
        <v>51</v>
      </c>
      <c r="N78" s="85"/>
      <c r="O78" s="86">
        <v>21</v>
      </c>
      <c r="P78" s="85"/>
      <c r="Q78" s="86">
        <v>24</v>
      </c>
      <c r="R78" s="23"/>
      <c r="S78" s="86"/>
      <c r="T78" s="23"/>
      <c r="U78" s="86"/>
      <c r="V78" s="27"/>
      <c r="X78" s="28"/>
      <c r="AD78" s="7"/>
      <c r="AE78" s="7"/>
      <c r="AF78" s="7"/>
      <c r="AG78" s="7"/>
    </row>
    <row r="79" spans="1:25" ht="12.75">
      <c r="A79" s="24"/>
      <c r="B79" s="4"/>
      <c r="C79" s="21"/>
      <c r="E79" s="21"/>
      <c r="G79" s="21"/>
      <c r="I79" s="21"/>
      <c r="K79" s="93"/>
      <c r="M79" s="21"/>
      <c r="N79" s="4"/>
      <c r="O79" s="21"/>
      <c r="P79" s="4"/>
      <c r="Q79" s="21"/>
      <c r="S79" s="21"/>
      <c r="U79" s="21"/>
      <c r="V79" s="25"/>
      <c r="Y79" s="5"/>
    </row>
    <row r="80" spans="1:22" ht="12.75">
      <c r="A80" s="37" t="s">
        <v>78</v>
      </c>
      <c r="B80" s="80"/>
      <c r="C80" s="21"/>
      <c r="D80" s="80"/>
      <c r="E80" s="21"/>
      <c r="F80" s="80"/>
      <c r="G80" s="21"/>
      <c r="H80" s="80"/>
      <c r="I80" s="21"/>
      <c r="J80" s="80"/>
      <c r="K80" s="93"/>
      <c r="L80" s="80"/>
      <c r="M80" s="21"/>
      <c r="N80" s="80"/>
      <c r="O80" s="21"/>
      <c r="P80" s="80"/>
      <c r="Q80" s="21"/>
      <c r="R80" s="80"/>
      <c r="S80" s="21"/>
      <c r="T80" s="80"/>
      <c r="U80" s="21"/>
      <c r="V80" s="22"/>
    </row>
    <row r="81" spans="1:29" ht="12.75">
      <c r="A81" s="24" t="s">
        <v>92</v>
      </c>
      <c r="B81" s="4"/>
      <c r="C81" s="21"/>
      <c r="E81" s="21"/>
      <c r="G81" s="21"/>
      <c r="I81" s="21"/>
      <c r="K81" s="93"/>
      <c r="M81" s="21"/>
      <c r="N81" s="4"/>
      <c r="O81" s="21"/>
      <c r="P81" s="4"/>
      <c r="Q81" s="21"/>
      <c r="S81" s="21"/>
      <c r="T81" s="4">
        <v>22.1</v>
      </c>
      <c r="U81" s="21">
        <v>234</v>
      </c>
      <c r="V81" s="25">
        <f>COUNT(B81:U81)/2</f>
        <v>1</v>
      </c>
      <c r="Y81" s="5"/>
      <c r="Z81" s="5"/>
      <c r="AA81" s="5"/>
      <c r="AB81" s="5"/>
      <c r="AC81" s="5"/>
    </row>
    <row r="82" spans="1:24" ht="12.75">
      <c r="A82" s="81" t="s">
        <v>9</v>
      </c>
      <c r="B82" s="82"/>
      <c r="C82" s="83"/>
      <c r="D82" s="34"/>
      <c r="E82" s="83"/>
      <c r="F82" s="34"/>
      <c r="G82" s="83"/>
      <c r="H82" s="34"/>
      <c r="I82" s="83"/>
      <c r="J82" s="34"/>
      <c r="K82" s="83"/>
      <c r="L82" s="34"/>
      <c r="M82" s="83"/>
      <c r="N82" s="82"/>
      <c r="O82" s="83"/>
      <c r="P82" s="82"/>
      <c r="Q82" s="83"/>
      <c r="R82" s="34"/>
      <c r="S82" s="83"/>
      <c r="T82" s="34"/>
      <c r="U82" s="83">
        <v>237</v>
      </c>
      <c r="V82" s="84"/>
      <c r="X82" s="28"/>
    </row>
    <row r="83" spans="1:29" ht="12.75">
      <c r="A83" s="28"/>
      <c r="B83" s="40"/>
      <c r="C83" s="40"/>
      <c r="E83" s="40"/>
      <c r="G83" s="40"/>
      <c r="I83" s="40"/>
      <c r="K83" s="40"/>
      <c r="M83" s="40"/>
      <c r="N83" s="40"/>
      <c r="O83" s="40"/>
      <c r="P83" s="40"/>
      <c r="Q83" s="40"/>
      <c r="S83" s="40"/>
      <c r="U83" s="40"/>
      <c r="V83" s="41"/>
      <c r="W83" s="28"/>
      <c r="X83" s="28"/>
      <c r="Y83" s="5"/>
      <c r="Z83" s="5"/>
      <c r="AA83" s="5"/>
      <c r="AB83" s="5"/>
      <c r="AC83" s="5"/>
    </row>
    <row r="84" spans="1:22" ht="12.75">
      <c r="A84" s="42"/>
      <c r="B84" s="30"/>
      <c r="C84" s="43"/>
      <c r="D84" s="30"/>
      <c r="E84" s="43"/>
      <c r="F84" s="30"/>
      <c r="G84" s="43"/>
      <c r="H84" s="30"/>
      <c r="I84" s="43"/>
      <c r="J84" s="30"/>
      <c r="K84" s="43"/>
      <c r="L84" s="30"/>
      <c r="M84" s="43"/>
      <c r="N84" s="30"/>
      <c r="O84" s="43"/>
      <c r="P84" s="30"/>
      <c r="Q84" s="43"/>
      <c r="R84" s="30"/>
      <c r="S84" s="43"/>
      <c r="T84" s="30"/>
      <c r="U84" s="43"/>
      <c r="V84" s="31"/>
    </row>
    <row r="85" spans="1:37" s="17" customFormat="1" ht="18">
      <c r="A85" s="9"/>
      <c r="B85" s="10" t="str">
        <f>B3</f>
        <v>Jells Park</v>
      </c>
      <c r="C85" s="11"/>
      <c r="D85" s="10" t="str">
        <f>D3</f>
        <v>Warragul</v>
      </c>
      <c r="E85" s="13"/>
      <c r="F85" s="10" t="str">
        <f>F3</f>
        <v>Sandown</v>
      </c>
      <c r="G85" s="11"/>
      <c r="H85" s="10" t="str">
        <f>H3</f>
        <v>Ballarat</v>
      </c>
      <c r="I85" s="11"/>
      <c r="J85" s="10" t="str">
        <f>J3</f>
        <v>Bendigo</v>
      </c>
      <c r="K85" s="11"/>
      <c r="L85" s="10" t="str">
        <f>L3</f>
        <v>Bundoora</v>
      </c>
      <c r="M85" s="13"/>
      <c r="N85" s="10" t="str">
        <f>N3</f>
        <v>Geelong</v>
      </c>
      <c r="O85" s="13"/>
      <c r="P85" s="10" t="str">
        <f>P3</f>
        <v>Sandown</v>
      </c>
      <c r="Q85" s="13"/>
      <c r="R85" s="10" t="str">
        <f>R3</f>
        <v>Burnley</v>
      </c>
      <c r="S85" s="11"/>
      <c r="T85" s="10" t="str">
        <f>T3</f>
        <v>Tan</v>
      </c>
      <c r="U85" s="11"/>
      <c r="V85" s="44" t="s">
        <v>26</v>
      </c>
      <c r="W85" s="7"/>
      <c r="X85" s="16"/>
      <c r="Y85" s="5"/>
      <c r="Z85" s="5"/>
      <c r="AA85" s="5"/>
      <c r="AB85" s="5"/>
      <c r="AC85" s="5"/>
      <c r="AD85" s="7"/>
      <c r="AE85" s="7"/>
      <c r="AF85" s="7"/>
      <c r="AG85" s="7"/>
      <c r="AH85" s="7"/>
      <c r="AI85" s="7"/>
      <c r="AJ85" s="7"/>
      <c r="AK85" s="7"/>
    </row>
    <row r="86" spans="1:37" s="3" customFormat="1" ht="12.75">
      <c r="A86" s="45"/>
      <c r="B86" s="19">
        <f>B4</f>
        <v>39921</v>
      </c>
      <c r="C86" s="20"/>
      <c r="D86" s="19">
        <f>D4</f>
        <v>39942</v>
      </c>
      <c r="E86" s="20"/>
      <c r="F86" s="19">
        <f>F4</f>
        <v>39963</v>
      </c>
      <c r="G86" s="20"/>
      <c r="H86" s="19">
        <f>H4</f>
        <v>39984</v>
      </c>
      <c r="I86" s="20"/>
      <c r="J86" s="19">
        <f>J4</f>
        <v>39998</v>
      </c>
      <c r="K86" s="20"/>
      <c r="L86" s="19">
        <f>L4</f>
        <v>40012</v>
      </c>
      <c r="M86" s="20"/>
      <c r="N86" s="19">
        <f>N4</f>
        <v>40026</v>
      </c>
      <c r="O86" s="20"/>
      <c r="P86" s="19">
        <f>P4</f>
        <v>40033</v>
      </c>
      <c r="Q86" s="20"/>
      <c r="R86" s="19">
        <f>R4</f>
        <v>40062</v>
      </c>
      <c r="S86" s="21"/>
      <c r="T86" s="19">
        <f>T4</f>
        <v>40075</v>
      </c>
      <c r="U86" s="21"/>
      <c r="V86" s="46"/>
      <c r="W86" s="7"/>
      <c r="X86" s="5"/>
      <c r="Y86" s="6"/>
      <c r="Z86" s="6"/>
      <c r="AA86" s="6"/>
      <c r="AB86" s="6"/>
      <c r="AC86" s="6"/>
      <c r="AD86" s="7"/>
      <c r="AE86" s="7"/>
      <c r="AF86" s="7"/>
      <c r="AG86" s="7"/>
      <c r="AH86" s="7"/>
      <c r="AI86" s="7"/>
      <c r="AJ86" s="7"/>
      <c r="AK86" s="7"/>
    </row>
    <row r="87" spans="1:29" ht="12.75">
      <c r="A87" s="47" t="s">
        <v>11</v>
      </c>
      <c r="B87" s="34"/>
      <c r="C87" s="35" t="s">
        <v>1</v>
      </c>
      <c r="D87" s="34" t="s">
        <v>12</v>
      </c>
      <c r="E87" s="35" t="s">
        <v>1</v>
      </c>
      <c r="F87" s="34" t="s">
        <v>12</v>
      </c>
      <c r="G87" s="35" t="s">
        <v>1</v>
      </c>
      <c r="H87" s="34" t="s">
        <v>12</v>
      </c>
      <c r="I87" s="35" t="s">
        <v>1</v>
      </c>
      <c r="J87" s="34" t="s">
        <v>12</v>
      </c>
      <c r="K87" s="35" t="s">
        <v>1</v>
      </c>
      <c r="L87" s="34" t="s">
        <v>12</v>
      </c>
      <c r="M87" s="35" t="s">
        <v>1</v>
      </c>
      <c r="N87" s="34"/>
      <c r="O87" s="35" t="s">
        <v>1</v>
      </c>
      <c r="P87" s="34" t="s">
        <v>12</v>
      </c>
      <c r="Q87" s="35" t="s">
        <v>1</v>
      </c>
      <c r="R87" s="34" t="s">
        <v>12</v>
      </c>
      <c r="S87" s="35" t="s">
        <v>1</v>
      </c>
      <c r="T87" s="34" t="s">
        <v>12</v>
      </c>
      <c r="U87" s="35" t="s">
        <v>1</v>
      </c>
      <c r="V87" s="46" t="s">
        <v>1</v>
      </c>
      <c r="W87" s="7"/>
      <c r="X87" s="5"/>
      <c r="Y87" s="5"/>
      <c r="Z87" s="5"/>
      <c r="AA87" s="5"/>
      <c r="AB87" s="5"/>
      <c r="AC87" s="5"/>
    </row>
    <row r="88" spans="1:23" ht="12.75">
      <c r="A88" s="37" t="s">
        <v>3</v>
      </c>
      <c r="B88" s="4"/>
      <c r="C88" s="21"/>
      <c r="E88" s="21"/>
      <c r="G88" s="21"/>
      <c r="I88" s="21"/>
      <c r="K88" s="21"/>
      <c r="M88" s="21"/>
      <c r="N88" s="4"/>
      <c r="O88" s="21"/>
      <c r="P88" s="4"/>
      <c r="Q88" s="21"/>
      <c r="S88" s="21"/>
      <c r="U88" s="21"/>
      <c r="V88" s="48"/>
      <c r="W88" s="7"/>
    </row>
    <row r="89" spans="1:29" ht="12.75">
      <c r="A89" s="117" t="s">
        <v>109</v>
      </c>
      <c r="B89" s="118"/>
      <c r="C89" s="119">
        <v>3</v>
      </c>
      <c r="D89" s="118">
        <v>529</v>
      </c>
      <c r="E89" s="120">
        <v>3</v>
      </c>
      <c r="F89" s="118">
        <v>726</v>
      </c>
      <c r="G89" s="119">
        <v>8</v>
      </c>
      <c r="H89" s="118">
        <v>881</v>
      </c>
      <c r="I89" s="119">
        <v>10</v>
      </c>
      <c r="J89" s="118"/>
      <c r="K89" s="119">
        <v>9</v>
      </c>
      <c r="L89" s="118">
        <v>782</v>
      </c>
      <c r="M89" s="119">
        <v>8</v>
      </c>
      <c r="N89" s="118">
        <v>756</v>
      </c>
      <c r="O89" s="119">
        <v>6</v>
      </c>
      <c r="P89" s="118"/>
      <c r="Q89" s="119">
        <v>2</v>
      </c>
      <c r="R89" s="118"/>
      <c r="S89" s="100">
        <v>3</v>
      </c>
      <c r="T89" s="118"/>
      <c r="U89" s="100">
        <v>4</v>
      </c>
      <c r="V89" s="121">
        <v>4</v>
      </c>
      <c r="W89" s="7"/>
      <c r="Y89" s="5"/>
      <c r="Z89" s="5"/>
      <c r="AA89" s="5"/>
      <c r="AB89" s="5"/>
      <c r="AC89" s="5"/>
    </row>
    <row r="90" spans="1:23" ht="12.75">
      <c r="A90" s="115" t="s">
        <v>33</v>
      </c>
      <c r="B90" s="122"/>
      <c r="C90" s="123">
        <v>4</v>
      </c>
      <c r="D90" s="122">
        <v>832</v>
      </c>
      <c r="E90" s="123">
        <v>4</v>
      </c>
      <c r="F90" s="122">
        <v>992</v>
      </c>
      <c r="G90" s="123">
        <v>5</v>
      </c>
      <c r="H90" s="122">
        <v>1070</v>
      </c>
      <c r="I90" s="123">
        <v>6</v>
      </c>
      <c r="J90" s="122"/>
      <c r="K90" s="123">
        <v>9</v>
      </c>
      <c r="L90" s="122">
        <v>945</v>
      </c>
      <c r="M90" s="123">
        <v>6</v>
      </c>
      <c r="N90" s="122">
        <v>783</v>
      </c>
      <c r="O90" s="123">
        <v>3</v>
      </c>
      <c r="P90" s="122"/>
      <c r="Q90" s="123">
        <v>6</v>
      </c>
      <c r="R90" s="122"/>
      <c r="S90" s="105"/>
      <c r="T90" s="122"/>
      <c r="U90" s="105">
        <v>6</v>
      </c>
      <c r="V90" s="124">
        <v>6</v>
      </c>
      <c r="W90" s="7"/>
    </row>
    <row r="91" spans="1:23" ht="12.75">
      <c r="A91" s="115" t="s">
        <v>75</v>
      </c>
      <c r="B91" s="122"/>
      <c r="C91" s="123">
        <v>2</v>
      </c>
      <c r="D91" s="122"/>
      <c r="E91" s="123"/>
      <c r="F91" s="122">
        <v>1453</v>
      </c>
      <c r="G91" s="123">
        <v>5</v>
      </c>
      <c r="H91" s="122"/>
      <c r="I91" s="123"/>
      <c r="J91" s="122"/>
      <c r="K91" s="123"/>
      <c r="L91" s="122"/>
      <c r="M91" s="123"/>
      <c r="N91" s="122"/>
      <c r="O91" s="123"/>
      <c r="P91" s="122"/>
      <c r="Q91" s="123">
        <v>5</v>
      </c>
      <c r="R91" s="122"/>
      <c r="S91" s="105"/>
      <c r="T91" s="122"/>
      <c r="U91" s="105">
        <v>9</v>
      </c>
      <c r="V91" s="124">
        <v>4</v>
      </c>
      <c r="W91" s="7"/>
    </row>
    <row r="92" spans="1:23" ht="12.75">
      <c r="A92" s="115" t="s">
        <v>79</v>
      </c>
      <c r="B92" s="122"/>
      <c r="C92" s="123"/>
      <c r="D92" s="122"/>
      <c r="E92" s="123"/>
      <c r="F92" s="122"/>
      <c r="G92" s="123"/>
      <c r="H92" s="122"/>
      <c r="I92" s="123"/>
      <c r="J92" s="122"/>
      <c r="K92" s="123"/>
      <c r="L92" s="122"/>
      <c r="M92" s="123"/>
      <c r="N92" s="122"/>
      <c r="O92" s="123"/>
      <c r="P92" s="122"/>
      <c r="Q92" s="123"/>
      <c r="R92" s="122"/>
      <c r="S92" s="105"/>
      <c r="T92" s="122"/>
      <c r="U92" s="105"/>
      <c r="V92" s="125"/>
      <c r="W92" s="7"/>
    </row>
    <row r="93" spans="1:23" ht="12.75">
      <c r="A93" s="115" t="s">
        <v>76</v>
      </c>
      <c r="B93" s="122"/>
      <c r="C93" s="123"/>
      <c r="D93" s="122"/>
      <c r="E93" s="123"/>
      <c r="F93" s="122"/>
      <c r="G93" s="123"/>
      <c r="H93" s="122"/>
      <c r="I93" s="123"/>
      <c r="J93" s="122"/>
      <c r="K93" s="123"/>
      <c r="L93" s="122"/>
      <c r="M93" s="123"/>
      <c r="N93" s="122"/>
      <c r="O93" s="123"/>
      <c r="P93" s="122"/>
      <c r="Q93" s="123"/>
      <c r="R93" s="122"/>
      <c r="S93" s="105"/>
      <c r="T93" s="122"/>
      <c r="U93" s="105"/>
      <c r="V93" s="124"/>
      <c r="W93" s="7"/>
    </row>
    <row r="94" spans="1:23" ht="12.75">
      <c r="A94" s="115" t="s">
        <v>77</v>
      </c>
      <c r="B94" s="122"/>
      <c r="C94" s="123"/>
      <c r="D94" s="122"/>
      <c r="E94" s="123"/>
      <c r="F94" s="122"/>
      <c r="G94" s="123"/>
      <c r="H94" s="122"/>
      <c r="I94" s="123"/>
      <c r="J94" s="122"/>
      <c r="K94" s="123"/>
      <c r="L94" s="122"/>
      <c r="M94" s="123"/>
      <c r="N94" s="122"/>
      <c r="O94" s="123"/>
      <c r="P94" s="122"/>
      <c r="Q94" s="123"/>
      <c r="R94" s="122"/>
      <c r="S94" s="105"/>
      <c r="T94" s="122"/>
      <c r="U94" s="105"/>
      <c r="V94" s="124"/>
      <c r="W94" s="7"/>
    </row>
    <row r="95" spans="1:23" ht="12.75">
      <c r="A95" s="126" t="s">
        <v>93</v>
      </c>
      <c r="B95" s="127"/>
      <c r="C95" s="128"/>
      <c r="D95" s="127"/>
      <c r="E95" s="128"/>
      <c r="F95" s="127">
        <v>80</v>
      </c>
      <c r="G95" s="128">
        <v>6</v>
      </c>
      <c r="H95" s="127"/>
      <c r="I95" s="128"/>
      <c r="J95" s="127"/>
      <c r="K95" s="128"/>
      <c r="L95" s="127">
        <v>91</v>
      </c>
      <c r="M95" s="128">
        <v>9</v>
      </c>
      <c r="N95" s="127">
        <v>135</v>
      </c>
      <c r="O95" s="128">
        <v>12</v>
      </c>
      <c r="P95" s="127"/>
      <c r="Q95" s="128"/>
      <c r="R95" s="127"/>
      <c r="S95" s="129"/>
      <c r="T95" s="127"/>
      <c r="U95" s="129"/>
      <c r="V95" s="130"/>
      <c r="W95" s="7"/>
    </row>
    <row r="96" spans="1:23" ht="12.75">
      <c r="A96" s="37" t="s">
        <v>10</v>
      </c>
      <c r="B96" s="40"/>
      <c r="C96" s="49"/>
      <c r="D96" s="40"/>
      <c r="E96" s="49"/>
      <c r="F96" s="40"/>
      <c r="G96" s="49"/>
      <c r="H96" s="40"/>
      <c r="I96" s="49"/>
      <c r="J96" s="40"/>
      <c r="K96" s="49"/>
      <c r="L96" s="40"/>
      <c r="M96" s="49"/>
      <c r="N96" s="40"/>
      <c r="O96" s="49"/>
      <c r="P96" s="40"/>
      <c r="Q96" s="49"/>
      <c r="R96" s="40"/>
      <c r="S96" s="21"/>
      <c r="T96" s="40"/>
      <c r="U96" s="21"/>
      <c r="V96" s="48"/>
      <c r="W96" s="7"/>
    </row>
    <row r="97" spans="1:23" ht="12.75">
      <c r="A97" s="98" t="s">
        <v>82</v>
      </c>
      <c r="B97" s="118"/>
      <c r="C97" s="119">
        <v>5</v>
      </c>
      <c r="D97" s="118">
        <v>333</v>
      </c>
      <c r="E97" s="119">
        <v>6</v>
      </c>
      <c r="F97" s="118">
        <v>315</v>
      </c>
      <c r="G97" s="119">
        <v>6</v>
      </c>
      <c r="H97" s="118">
        <v>279</v>
      </c>
      <c r="I97" s="119">
        <v>6</v>
      </c>
      <c r="J97" s="118"/>
      <c r="K97" s="119">
        <v>3</v>
      </c>
      <c r="L97" s="118">
        <v>328</v>
      </c>
      <c r="M97" s="119">
        <v>7</v>
      </c>
      <c r="N97" s="118">
        <v>279</v>
      </c>
      <c r="O97" s="119">
        <v>6</v>
      </c>
      <c r="P97" s="118"/>
      <c r="Q97" s="119">
        <v>5</v>
      </c>
      <c r="R97" s="118"/>
      <c r="S97" s="100">
        <v>2</v>
      </c>
      <c r="T97" s="118"/>
      <c r="U97" s="100">
        <v>7</v>
      </c>
      <c r="V97" s="131" t="s">
        <v>122</v>
      </c>
      <c r="W97" s="7"/>
    </row>
    <row r="98" spans="1:23" ht="12.75">
      <c r="A98" s="103" t="s">
        <v>90</v>
      </c>
      <c r="B98" s="122"/>
      <c r="C98" s="123"/>
      <c r="D98" s="122"/>
      <c r="E98" s="123"/>
      <c r="F98" s="122"/>
      <c r="G98" s="123"/>
      <c r="H98" s="122"/>
      <c r="I98" s="123"/>
      <c r="J98" s="122"/>
      <c r="K98" s="123"/>
      <c r="L98" s="122"/>
      <c r="M98" s="123"/>
      <c r="N98" s="122"/>
      <c r="O98" s="123"/>
      <c r="P98" s="122"/>
      <c r="Q98" s="123"/>
      <c r="R98" s="122"/>
      <c r="S98" s="105"/>
      <c r="T98" s="122"/>
      <c r="U98" s="105">
        <v>21</v>
      </c>
      <c r="V98" s="124"/>
      <c r="W98" s="7"/>
    </row>
    <row r="99" spans="1:23" ht="12.75">
      <c r="A99" s="103" t="s">
        <v>79</v>
      </c>
      <c r="B99" s="122"/>
      <c r="C99" s="123">
        <v>8</v>
      </c>
      <c r="D99" s="122"/>
      <c r="E99" s="123"/>
      <c r="F99" s="122"/>
      <c r="G99" s="123"/>
      <c r="H99" s="122"/>
      <c r="I99" s="123"/>
      <c r="J99" s="122"/>
      <c r="K99" s="123"/>
      <c r="L99" s="122"/>
      <c r="M99" s="123"/>
      <c r="N99" s="122"/>
      <c r="O99" s="123"/>
      <c r="P99" s="122"/>
      <c r="Q99" s="123">
        <v>11</v>
      </c>
      <c r="R99" s="122"/>
      <c r="S99" s="105"/>
      <c r="T99" s="122"/>
      <c r="U99" s="105"/>
      <c r="V99" s="124"/>
      <c r="W99" s="7"/>
    </row>
    <row r="100" spans="1:23" ht="12.75">
      <c r="A100" s="103" t="s">
        <v>76</v>
      </c>
      <c r="B100" s="122"/>
      <c r="C100" s="123"/>
      <c r="D100" s="122"/>
      <c r="E100" s="123"/>
      <c r="F100" s="122"/>
      <c r="G100" s="123"/>
      <c r="H100" s="122"/>
      <c r="I100" s="123"/>
      <c r="J100" s="122"/>
      <c r="K100" s="123"/>
      <c r="L100" s="122"/>
      <c r="M100" s="123"/>
      <c r="N100" s="122"/>
      <c r="O100" s="123"/>
      <c r="P100" s="122"/>
      <c r="Q100" s="123"/>
      <c r="R100" s="122"/>
      <c r="S100" s="105"/>
      <c r="T100" s="122"/>
      <c r="U100" s="105"/>
      <c r="V100" s="124"/>
      <c r="W100" s="7"/>
    </row>
    <row r="101" spans="1:23" ht="12.75">
      <c r="A101" s="103" t="s">
        <v>77</v>
      </c>
      <c r="B101" s="104"/>
      <c r="C101" s="105"/>
      <c r="D101" s="104"/>
      <c r="E101" s="105"/>
      <c r="F101" s="104"/>
      <c r="G101" s="105"/>
      <c r="H101" s="104"/>
      <c r="I101" s="105"/>
      <c r="J101" s="104"/>
      <c r="K101" s="105"/>
      <c r="L101" s="104"/>
      <c r="M101" s="105"/>
      <c r="N101" s="104"/>
      <c r="O101" s="105"/>
      <c r="P101" s="104"/>
      <c r="Q101" s="105"/>
      <c r="R101" s="122"/>
      <c r="S101" s="105"/>
      <c r="T101" s="122"/>
      <c r="U101" s="105"/>
      <c r="V101" s="132"/>
      <c r="W101" s="7"/>
    </row>
    <row r="102" spans="1:23" ht="12.75">
      <c r="A102" s="133" t="s">
        <v>93</v>
      </c>
      <c r="B102" s="134"/>
      <c r="C102" s="135"/>
      <c r="D102" s="134"/>
      <c r="E102" s="135"/>
      <c r="F102" s="134"/>
      <c r="G102" s="135"/>
      <c r="H102" s="134"/>
      <c r="I102" s="135"/>
      <c r="J102" s="134"/>
      <c r="K102" s="135"/>
      <c r="L102" s="134"/>
      <c r="M102" s="135"/>
      <c r="N102" s="134"/>
      <c r="O102" s="136"/>
      <c r="P102" s="134"/>
      <c r="Q102" s="135"/>
      <c r="R102" s="134"/>
      <c r="S102" s="110"/>
      <c r="T102" s="134"/>
      <c r="U102" s="110"/>
      <c r="V102" s="137"/>
      <c r="W102" s="7"/>
    </row>
    <row r="103" spans="1:23" ht="12.75">
      <c r="A103" s="50" t="s">
        <v>94</v>
      </c>
      <c r="B103" s="30"/>
      <c r="C103" s="51">
        <f>COUNT(C81,C77:C77,C71:C73,C65:C67,C55:C61,C47,C39:C39,C33:C35,C7:C29)</f>
        <v>30</v>
      </c>
      <c r="D103" s="30"/>
      <c r="E103" s="51">
        <f>COUNT(E81,E77:E77,E71:E73,E65:E67,E55:E61,E47,E39:E39,E33:E35,E7:E29)</f>
        <v>23</v>
      </c>
      <c r="F103" s="30"/>
      <c r="G103" s="92">
        <f>COUNT(G81,G77:G77,G71:G73,G65:G67,G55:G61,G47,G39:G39,G33:G35,G7:G29)</f>
        <v>22</v>
      </c>
      <c r="H103" s="30"/>
      <c r="I103" s="92">
        <f>COUNT(I81,I77:I77,I71:I73,I65:I67,I55:I61,I47,I39:I39,I33:I35,I7:I29)</f>
        <v>20</v>
      </c>
      <c r="J103" s="30"/>
      <c r="K103" s="92">
        <f>COUNT(K81,K77:K77,K71:K73,K65:K67,K55:K61,K47,K39:K39,K33:K35,K7:K29)</f>
        <v>16</v>
      </c>
      <c r="L103" s="30"/>
      <c r="M103" s="92">
        <f>COUNT(M81,M77:M77,M71:M73,M65:M67,M55:M61,M47,M39:M39,M33:M35,M7:M29)</f>
        <v>20</v>
      </c>
      <c r="N103" s="30"/>
      <c r="O103" s="92">
        <f>COUNT(O81,O77:O77,O71:O73,O65:O67,O55:O61,O47,O43,O39:O39,O33:O35,O7:O29)</f>
        <v>22</v>
      </c>
      <c r="P103" s="30"/>
      <c r="Q103" s="92">
        <f>COUNT(Q81,Q77:Q77,Q71:Q73,Q65:Q67,Q55:Q61,Q47,Q43,Q39:Q39,Q33:Q35,Q7:Q29)</f>
        <v>24</v>
      </c>
      <c r="R103" s="29"/>
      <c r="S103" s="92">
        <f>COUNT(S81,S77:S77,S71:S73,S65:S67,S55:S61,S47,S39:S39,S33:S35,S7:S29)</f>
        <v>10</v>
      </c>
      <c r="T103" s="29"/>
      <c r="U103" s="92">
        <f>COUNT(U81,U77:U77,U71:U73,U65:U67,U55:U61,U47,U39:U39,U33:U35,U7:U29)</f>
        <v>26</v>
      </c>
      <c r="V103" s="51">
        <f>C103+E103+G103+I103+K103+M103+O103+Q103+S103+U103</f>
        <v>213</v>
      </c>
      <c r="W103" s="7"/>
    </row>
    <row r="113" ht="12.75">
      <c r="J113" s="52"/>
    </row>
    <row r="119" ht="12" customHeight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</sheetData>
  <sheetProtection/>
  <printOptions/>
  <pageMargins left="0.83" right="0.45" top="0.47" bottom="0.3" header="0.36" footer="0.3"/>
  <pageSetup fitToHeight="2" orientation="landscape" paperSize="9" scale="55" r:id="rId1"/>
  <rowBreaks count="1" manualBreakCount="1">
    <brk id="5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0" zoomScaleNormal="70" zoomScalePageLayoutView="0" workbookViewId="0" topLeftCell="A1">
      <selection activeCell="A1" sqref="A1:O52"/>
    </sheetView>
  </sheetViews>
  <sheetFormatPr defaultColWidth="9.140625" defaultRowHeight="12.75"/>
  <cols>
    <col min="1" max="1" width="9.140625" style="7" customWidth="1"/>
    <col min="2" max="2" width="22.140625" style="7" customWidth="1"/>
    <col min="3" max="3" width="11.00390625" style="7" customWidth="1"/>
    <col min="4" max="4" width="11.421875" style="7" bestFit="1" customWidth="1"/>
    <col min="5" max="5" width="11.7109375" style="7" customWidth="1"/>
    <col min="6" max="6" width="11.00390625" style="7" customWidth="1"/>
    <col min="7" max="7" width="10.421875" style="7" customWidth="1"/>
    <col min="8" max="8" width="11.00390625" style="7" customWidth="1"/>
    <col min="9" max="9" width="10.421875" style="7" customWidth="1"/>
    <col min="10" max="10" width="10.140625" style="7" customWidth="1"/>
    <col min="11" max="11" width="11.421875" style="7" customWidth="1"/>
    <col min="12" max="12" width="11.421875" style="6" customWidth="1"/>
    <col min="13" max="13" width="9.140625" style="7" customWidth="1"/>
    <col min="14" max="14" width="9.140625" style="7" hidden="1" customWidth="1"/>
    <col min="15" max="15" width="10.421875" style="7" customWidth="1"/>
    <col min="16" max="16" width="9.140625" style="7" customWidth="1"/>
    <col min="17" max="17" width="9.57421875" style="7" bestFit="1" customWidth="1"/>
    <col min="18" max="16384" width="9.140625" style="7" customWidth="1"/>
  </cols>
  <sheetData>
    <row r="1" spans="1:9" ht="30">
      <c r="A1" s="1" t="s">
        <v>112</v>
      </c>
      <c r="B1" s="53"/>
      <c r="C1" s="54"/>
      <c r="F1" s="54"/>
      <c r="I1" s="54"/>
    </row>
    <row r="2" spans="3:9" ht="12.75">
      <c r="C2" s="54"/>
      <c r="F2" s="54"/>
      <c r="I2" s="54"/>
    </row>
    <row r="3" spans="1:15" ht="26.25">
      <c r="A3" s="55" t="s">
        <v>31</v>
      </c>
      <c r="B3" s="56"/>
      <c r="C3" s="87" t="str">
        <f>Results!B3</f>
        <v>Jells Park</v>
      </c>
      <c r="D3" s="88" t="str">
        <f>Results!D3</f>
        <v>Warragul</v>
      </c>
      <c r="E3" s="88" t="str">
        <f>Results!F3</f>
        <v>Sandown</v>
      </c>
      <c r="F3" s="88" t="str">
        <f>Results!H3</f>
        <v>Ballarat</v>
      </c>
      <c r="G3" s="88" t="str">
        <f>Results!J3</f>
        <v>Bendigo</v>
      </c>
      <c r="H3" s="88" t="str">
        <f>Results!L3</f>
        <v>Bundoora</v>
      </c>
      <c r="I3" s="88" t="str">
        <f>Results!N3</f>
        <v>Geelong</v>
      </c>
      <c r="J3" s="88" t="str">
        <f>Results!P3</f>
        <v>Sandown</v>
      </c>
      <c r="K3" s="89" t="str">
        <f>Results!R3</f>
        <v>Burnley</v>
      </c>
      <c r="L3" s="90" t="str">
        <f>Results!T3</f>
        <v>Tan</v>
      </c>
      <c r="M3" s="57" t="s">
        <v>13</v>
      </c>
      <c r="N3" s="57" t="s">
        <v>24</v>
      </c>
      <c r="O3" s="57" t="s">
        <v>98</v>
      </c>
    </row>
    <row r="4" spans="1:15" ht="12.75">
      <c r="A4" s="58"/>
      <c r="B4" s="21"/>
      <c r="C4" s="59">
        <f>Results!B4</f>
        <v>39921</v>
      </c>
      <c r="D4" s="60">
        <f>Results!D4</f>
        <v>39942</v>
      </c>
      <c r="E4" s="60">
        <f>Results!F4</f>
        <v>39963</v>
      </c>
      <c r="F4" s="60">
        <f>Results!H4</f>
        <v>39984</v>
      </c>
      <c r="G4" s="60">
        <f>Results!J4</f>
        <v>39998</v>
      </c>
      <c r="H4" s="60">
        <f>Results!L4</f>
        <v>40012</v>
      </c>
      <c r="I4" s="60">
        <f>Results!N4</f>
        <v>40026</v>
      </c>
      <c r="J4" s="60">
        <f>Results!P4</f>
        <v>40033</v>
      </c>
      <c r="K4" s="60">
        <f>Results!R4</f>
        <v>40062</v>
      </c>
      <c r="L4" s="61">
        <f>Results!T4</f>
        <v>40075</v>
      </c>
      <c r="M4" s="18"/>
      <c r="N4" s="24">
        <f>COUNTIF(Results!B103:U103,"&gt;0")</f>
        <v>10</v>
      </c>
      <c r="O4" s="18"/>
    </row>
    <row r="5" spans="1:15" ht="12.75">
      <c r="A5" s="58"/>
      <c r="B5" s="21"/>
      <c r="C5" s="4"/>
      <c r="D5" s="4"/>
      <c r="E5" s="4"/>
      <c r="F5" s="4"/>
      <c r="G5" s="30" t="s">
        <v>99</v>
      </c>
      <c r="H5" s="4"/>
      <c r="I5" s="4"/>
      <c r="J5" s="4"/>
      <c r="K5" s="62"/>
      <c r="L5" s="48"/>
      <c r="M5" s="18"/>
      <c r="N5" s="50"/>
      <c r="O5" s="18"/>
    </row>
    <row r="6" spans="1:15" ht="12.75">
      <c r="A6" s="63"/>
      <c r="B6" s="64"/>
      <c r="C6" s="65"/>
      <c r="D6" s="65"/>
      <c r="E6" s="65"/>
      <c r="F6" s="65"/>
      <c r="G6" s="71">
        <f>IF(ISNUMBER(LARGE((C6:F6,H6:L6),3)),(LARGE((C6:F6,H6:L6),1)+LARGE((C6:F6,H6:L6),2)+LARGE((C6:F6,H6:L6),3))/3,"")</f>
      </c>
      <c r="H6" s="65"/>
      <c r="I6" s="65"/>
      <c r="J6" s="65"/>
      <c r="K6" s="66"/>
      <c r="L6" s="67"/>
      <c r="M6" s="68"/>
      <c r="N6" s="24"/>
      <c r="O6" s="68"/>
    </row>
    <row r="7" spans="1:17" ht="12.75">
      <c r="A7" s="69">
        <f>1</f>
        <v>1</v>
      </c>
      <c r="B7" s="70" t="str">
        <f>Results!A8</f>
        <v>Stephen Paine</v>
      </c>
      <c r="C7" s="91">
        <f>IF(ISBLANK(Results!C8),"",ROUND((Results!C$30-Results!C8+1)/Results!C$30*100,2))</f>
        <v>88.58</v>
      </c>
      <c r="D7" s="71">
        <f>IF(ISBLANK(Results!E8),"",ROUND((Results!E$30-Results!E8+1)/Results!E$30*100,2))</f>
        <v>90.02</v>
      </c>
      <c r="E7" s="71">
        <f>IF(ISBLANK(Results!G8),"",ROUND((Results!G$30-Results!G8+1)/Results!G$30*100,2))</f>
        <v>93.46</v>
      </c>
      <c r="F7" s="71">
        <f>IF(ISBLANK(Results!I8),"",ROUND((Results!I$30-Results!I8+1)/Results!I$30*100,2))</f>
      </c>
      <c r="G7" s="71">
        <f>IF(ISNUMBER(LARGE((C7:F7,H7:L7),3)),(LARGE((C7:F7,H7:L7),1)+LARGE((C7:F7,H7:L7),2)+LARGE((C7:F7,H7:L7),3))/3,"")</f>
        <v>94.22999999999998</v>
      </c>
      <c r="H7" s="71">
        <f>IF(ISBLANK(Results!M8),"",ROUND((Results!M$30-Results!M8+1)/Results!M$30*100,2))</f>
        <v>84.58</v>
      </c>
      <c r="I7" s="71">
        <f>IF(ISBLANK(Results!O8),"",ROUND((Results!O$30-Results!O8+1)/Results!O$30*100,2))</f>
      </c>
      <c r="J7" s="71">
        <f>IF(ISBLANK(Results!Q8),"",ROUND((Results!Q$30-Results!Q8+1)/Results!Q$30*100,2))</f>
        <v>90.87</v>
      </c>
      <c r="K7" s="71">
        <f>IF(ISBLANK(Results!S8),"",ROUND((Results!S$30-Results!S8+1)/Results!S$30*100,2))</f>
        <v>96.07</v>
      </c>
      <c r="L7" s="71">
        <f>IF(ISBLANK(Results!U8),"",ROUND((Results!U$30-Results!U8+1)/Results!U$30*100,2))</f>
        <v>93.16</v>
      </c>
      <c r="M7" s="72">
        <f aca="true" t="shared" si="0" ref="M7:M51">SUM(C7:L7)</f>
        <v>730.9699999999999</v>
      </c>
      <c r="N7" s="72" t="e">
        <f aca="true" t="shared" si="1" ref="N7:N51">LARGE(C7:L7,$N$4)</f>
        <v>#NUM!</v>
      </c>
      <c r="O7" s="72">
        <f aca="true" t="shared" si="2" ref="O7:O51">IF(ISNUMBER(N7),M7-N7,M7)</f>
        <v>730.9699999999999</v>
      </c>
      <c r="Q7" s="54"/>
    </row>
    <row r="8" spans="1:15" ht="12.75">
      <c r="A8" s="69">
        <f aca="true" t="shared" si="3" ref="A8:A51">1+A7</f>
        <v>2</v>
      </c>
      <c r="B8" s="70" t="str">
        <f>Results!A7</f>
        <v>James Atkinson</v>
      </c>
      <c r="C8" s="91">
        <f>IF(ISBLANK(Results!C7),"",ROUND((Results!C$30-Results!C7+1)/Results!C$30*100,2))</f>
        <v>95.87</v>
      </c>
      <c r="D8" s="71">
        <f>IF(ISBLANK(Results!E7),"",ROUND((Results!E$30-Results!E7+1)/Results!E$30*100,2))</f>
        <v>92.94</v>
      </c>
      <c r="E8" s="71">
        <f>IF(ISBLANK(Results!G7),"",ROUND((Results!G$30-Results!G7+1)/Results!G$30*100,2))</f>
        <v>95.21</v>
      </c>
      <c r="F8" s="71">
        <f>IF(ISBLANK(Results!I7),"",ROUND((Results!I$30-Results!I7+1)/Results!I$30*100,2))</f>
        <v>91.69</v>
      </c>
      <c r="G8" s="71">
        <f>IF(ISNUMBER(LARGE((C8:F8,H8:L8),3)),(LARGE((C8:F8,H8:L8),1)+LARGE((C8:F8,H8:L8),2)+LARGE((C8:F8,H8:L8),3))/3,"")</f>
        <v>94.67333333333333</v>
      </c>
      <c r="H8" s="71">
        <f>IF(ISBLANK(Results!M7),"",ROUND((Results!M$30-Results!M7+1)/Results!M$30*100,2))</f>
        <v>84.06</v>
      </c>
      <c r="I8" s="71">
        <f>IF(ISBLANK(Results!O7),"",ROUND((Results!O$30-Results!O7+1)/Results!O$30*100,2))</f>
      </c>
      <c r="J8" s="71">
        <f>IF(ISBLANK(Results!Q7),"",ROUND((Results!Q$30-Results!Q7+1)/Results!Q$30*100,2))</f>
        <v>78.84</v>
      </c>
      <c r="K8" s="71">
        <f>IF(ISBLANK(Results!S7),"",ROUND((Results!S$30-Results!S7+1)/Results!S$30*100,2))</f>
      </c>
      <c r="L8" s="71">
        <f>IF(ISBLANK(Results!U7),"",ROUND((Results!U$30-Results!U7+1)/Results!U$30*100,2))</f>
        <v>89.47</v>
      </c>
      <c r="M8" s="72">
        <f t="shared" si="0"/>
        <v>722.7533333333334</v>
      </c>
      <c r="N8" s="72" t="e">
        <f t="shared" si="1"/>
        <v>#NUM!</v>
      </c>
      <c r="O8" s="72">
        <f t="shared" si="2"/>
        <v>722.7533333333334</v>
      </c>
    </row>
    <row r="9" spans="1:15" ht="12.75">
      <c r="A9" s="69">
        <f t="shared" si="3"/>
        <v>3</v>
      </c>
      <c r="B9" s="70" t="str">
        <f>Results!A9</f>
        <v>Steven Williams</v>
      </c>
      <c r="C9" s="91">
        <f>IF(ISBLANK(Results!C9),"",ROUND((Results!C$30-Results!C9+1)/Results!C$30*100,2))</f>
        <v>79.53</v>
      </c>
      <c r="D9" s="71">
        <f>IF(ISBLANK(Results!E9),"",ROUND((Results!E$30-Results!E9+1)/Results!E$30*100,2))</f>
        <v>80.05</v>
      </c>
      <c r="E9" s="71">
        <f>IF(ISBLANK(Results!G9),"",ROUND((Results!G$30-Results!G9+1)/Results!G$30*100,2))</f>
        <v>77.56</v>
      </c>
      <c r="F9" s="71">
        <f>IF(ISBLANK(Results!I9),"",ROUND((Results!I$30-Results!I9+1)/Results!I$30*100,2))</f>
      </c>
      <c r="G9" s="71"/>
      <c r="H9" s="71">
        <f>IF(ISBLANK(Results!M9),"",ROUND((Results!M$30-Results!M9+1)/Results!M$30*100,2))</f>
        <v>57.33</v>
      </c>
      <c r="I9" s="71">
        <f>IF(ISBLANK(Results!O9),"",ROUND((Results!O$30-Results!O9+1)/Results!O$30*100,2))</f>
        <v>82.64</v>
      </c>
      <c r="J9" s="71">
        <f>IF(ISBLANK(Results!Q9),"",ROUND((Results!Q$30-Results!Q9+1)/Results!Q$30*100,2))</f>
        <v>77.73</v>
      </c>
      <c r="K9" s="71">
        <f>IF(ISBLANK(Results!S9),"",ROUND((Results!S$30-Results!S9+1)/Results!S$30*100,2))</f>
        <v>81.64</v>
      </c>
      <c r="L9" s="71">
        <f>IF(ISBLANK(Results!U9),"",ROUND((Results!U$30-Results!U9+1)/Results!U$30*100,2))</f>
        <v>79.3</v>
      </c>
      <c r="M9" s="72">
        <f t="shared" si="0"/>
        <v>615.78</v>
      </c>
      <c r="N9" s="72" t="e">
        <f t="shared" si="1"/>
        <v>#NUM!</v>
      </c>
      <c r="O9" s="72">
        <f t="shared" si="2"/>
        <v>615.78</v>
      </c>
    </row>
    <row r="10" spans="1:15" ht="12.75">
      <c r="A10" s="69">
        <f t="shared" si="3"/>
        <v>4</v>
      </c>
      <c r="B10" s="70" t="str">
        <f>Results!A10</f>
        <v>Rohan Claffey</v>
      </c>
      <c r="C10" s="91">
        <f>IF(ISBLANK(Results!C10),"",ROUND((Results!C$30-Results!C10+1)/Results!C$30*100,2))</f>
        <v>75.79</v>
      </c>
      <c r="D10" s="71">
        <f>IF(ISBLANK(Results!E10),"",ROUND((Results!E$30-Results!E10+1)/Results!E$30*100,2))</f>
        <v>75.67</v>
      </c>
      <c r="E10" s="71">
        <f>IF(ISBLANK(Results!G10),"",ROUND((Results!G$30-Results!G10+1)/Results!G$30*100,2))</f>
        <v>74.95</v>
      </c>
      <c r="F10" s="71">
        <f>IF(ISBLANK(Results!I10),"",ROUND((Results!I$30-Results!I10+1)/Results!I$30*100,2))</f>
      </c>
      <c r="G10" s="71"/>
      <c r="H10" s="71">
        <f>IF(ISBLANK(Results!M10),"",ROUND((Results!M$30-Results!M10+1)/Results!M$30*100,2))</f>
        <v>50.64</v>
      </c>
      <c r="I10" s="71">
        <f>IF(ISBLANK(Results!O10),"",ROUND((Results!O$30-Results!O10+1)/Results!O$30*100,2))</f>
        <v>60.45</v>
      </c>
      <c r="J10" s="71">
        <f>IF(ISBLANK(Results!Q10),"",ROUND((Results!Q$30-Results!Q10+1)/Results!Q$30*100,2))</f>
        <v>62.36</v>
      </c>
      <c r="K10" s="71">
        <f>IF(ISBLANK(Results!S10),"",ROUND((Results!S$30-Results!S10+1)/Results!S$30*100,2))</f>
        <v>66.89</v>
      </c>
      <c r="L10" s="71">
        <f>IF(ISBLANK(Results!U10),"",ROUND((Results!U$30-Results!U10+1)/Results!U$30*100,2))</f>
        <v>70.18</v>
      </c>
      <c r="M10" s="72">
        <f t="shared" si="0"/>
        <v>536.9300000000001</v>
      </c>
      <c r="N10" s="72" t="e">
        <f t="shared" si="1"/>
        <v>#NUM!</v>
      </c>
      <c r="O10" s="72">
        <f t="shared" si="2"/>
        <v>536.9300000000001</v>
      </c>
    </row>
    <row r="11" spans="1:15" ht="12.75">
      <c r="A11" s="69">
        <f t="shared" si="3"/>
        <v>5</v>
      </c>
      <c r="B11" s="70" t="str">
        <f>Results!A39</f>
        <v>Rick Whitehead</v>
      </c>
      <c r="C11" s="91">
        <f>IF(ISBLANK(Results!C39),"",ROUND((Results!C$40-Results!C39+1)/Results!C$40*100,2))</f>
        <v>69.49</v>
      </c>
      <c r="D11" s="71">
        <f>IF(ISBLANK(Results!E39),"",ROUND((Results!E$40-Results!E39+1)/Results!E$40*100,2))</f>
      </c>
      <c r="E11" s="71">
        <f>IF(ISBLANK(Results!G39),"",ROUND((Results!G$40-Results!G39+1)/Results!G$40*100,2))</f>
      </c>
      <c r="F11" s="71">
        <f>IF(ISBLANK(Results!I39),"",ROUND((Results!I$40-Results!I39+1)/Results!I$40*100,2))</f>
        <v>82.14</v>
      </c>
      <c r="G11" s="71">
        <f>IF(ISNUMBER(LARGE((C11:F11,H11:L11),3)),(LARGE((C11:F11,H11:L11),1)+LARGE((C11:F11,H11:L11),2)+LARGE((C11:F11,H11:L11),3))/3,"")</f>
        <v>83.99333333333333</v>
      </c>
      <c r="H11" s="71">
        <f>IF(ISBLANK(Results!M39),"",ROUND((Results!M$40-Results!M39+1)/Results!M$40*100,2))</f>
        <v>83.52</v>
      </c>
      <c r="I11" s="71">
        <f>IF(ISBLANK(Results!O39),"",ROUND((Results!O$40-Results!O39+1)/Results!O$40*100,2))</f>
      </c>
      <c r="J11" s="71">
        <f>IF(ISBLANK(Results!Q39),"",ROUND((Results!Q$40-Results!Q39+1)/Results!Q$40*100,2))</f>
        <v>73.94</v>
      </c>
      <c r="K11" s="71">
        <f>IF(ISBLANK(Results!S39),"",ROUND((Results!S$40-Results!S39+1)/Results!S$40*100,2))</f>
      </c>
      <c r="L11" s="71">
        <f>IF(ISBLANK(Results!U39),"",ROUND((Results!U$40-Results!U39+1)/Results!U$40*100,2))</f>
        <v>86.32</v>
      </c>
      <c r="M11" s="72">
        <f t="shared" si="0"/>
        <v>479.4033333333333</v>
      </c>
      <c r="N11" s="72" t="e">
        <f t="shared" si="1"/>
        <v>#NUM!</v>
      </c>
      <c r="O11" s="72">
        <f t="shared" si="2"/>
        <v>479.4033333333333</v>
      </c>
    </row>
    <row r="12" spans="1:15" ht="12.75">
      <c r="A12" s="69">
        <f t="shared" si="3"/>
        <v>6</v>
      </c>
      <c r="B12" s="70" t="str">
        <f>Results!A11</f>
        <v>Martin Spiteri</v>
      </c>
      <c r="C12" s="91">
        <f>IF(ISBLANK(Results!C11),"",ROUND((Results!C$30-Results!C11+1)/Results!C$30*100,2))</f>
        <v>71.65</v>
      </c>
      <c r="D12" s="71">
        <f>IF(ISBLANK(Results!E11),"",ROUND((Results!E$30-Results!E11+1)/Results!E$30*100,2))</f>
        <v>74.94</v>
      </c>
      <c r="E12" s="71">
        <f>IF(ISBLANK(Results!G11),"",ROUND((Results!G$30-Results!G11+1)/Results!G$30*100,2))</f>
      </c>
      <c r="F12" s="71">
        <f>IF(ISBLANK(Results!I11),"",ROUND((Results!I$30-Results!I11+1)/Results!I$30*100,2))</f>
        <v>63.64</v>
      </c>
      <c r="G12" s="71"/>
      <c r="H12" s="71">
        <f>IF(ISBLANK(Results!M11),"",ROUND((Results!M$30-Results!M11+1)/Results!M$30*100,2))</f>
        <v>61.18</v>
      </c>
      <c r="I12" s="71">
        <f>IF(ISBLANK(Results!O11),"",ROUND((Results!O$30-Results!O11+1)/Results!O$30*100,2))</f>
        <v>71.7</v>
      </c>
      <c r="J12" s="71">
        <f>IF(ISBLANK(Results!Q11),"",ROUND((Results!Q$30-Results!Q11+1)/Results!Q$30*100,2))</f>
        <v>74.16</v>
      </c>
      <c r="K12" s="71">
        <f>IF(ISBLANK(Results!S11),"",ROUND((Results!S$30-Results!S11+1)/Results!S$30*100,2))</f>
      </c>
      <c r="L12" s="71">
        <f>IF(ISBLANK(Results!U11),"",ROUND((Results!U$30-Results!U11+1)/Results!U$30*100,2))</f>
        <v>54.39</v>
      </c>
      <c r="M12" s="72">
        <f t="shared" si="0"/>
        <v>471.65999999999997</v>
      </c>
      <c r="N12" s="72" t="e">
        <f t="shared" si="1"/>
        <v>#NUM!</v>
      </c>
      <c r="O12" s="72">
        <f t="shared" si="2"/>
        <v>471.65999999999997</v>
      </c>
    </row>
    <row r="13" spans="1:15" ht="12.75">
      <c r="A13" s="69">
        <f t="shared" si="3"/>
        <v>7</v>
      </c>
      <c r="B13" s="70" t="str">
        <f>Results!A65</f>
        <v>Uma Muthia</v>
      </c>
      <c r="C13" s="91">
        <f>IF(ISBLANK(Results!C65),"",ROUND((Results!C$68-Results!C65+1)/Results!C$68*100,2))</f>
        <v>33.71</v>
      </c>
      <c r="D13" s="71">
        <f>IF(ISBLANK(Results!E65),"",ROUND((Results!E$68-Results!E65+1)/Results!E$68*100,2))</f>
        <v>47.37</v>
      </c>
      <c r="E13" s="71">
        <f>IF(ISBLANK(Results!G65),"",ROUND((Results!G$68-Results!G65+1)/Results!G$68*100,2))</f>
        <v>47.83</v>
      </c>
      <c r="F13" s="71">
        <f>IF(ISBLANK(Results!I65),"",ROUND((Results!I$68-Results!I65+1)/Results!I$68*100,2))</f>
        <v>50</v>
      </c>
      <c r="G13" s="71">
        <f>IF(ISNUMBER(LARGE((C13:F13,H13:L13),3)),(LARGE((C13:F13,H13:L13),1)+LARGE((C13:F13,H13:L13),2)+LARGE((C13:F13,H13:L13),3))/3,"")</f>
        <v>52.879999999999995</v>
      </c>
      <c r="H13" s="71">
        <f>IF(ISBLANK(Results!M65),"",ROUND((Results!M$68-Results!M65+1)/Results!M$68*100,2))</f>
        <v>32.14</v>
      </c>
      <c r="I13" s="71">
        <f>IF(ISBLANK(Results!O65),"",ROUND((Results!O$68-Results!O65+1)/Results!O$68*100,2))</f>
        <v>52.94</v>
      </c>
      <c r="J13" s="71">
        <f>IF(ISBLANK(Results!Q65),"",ROUND((Results!Q$68-Results!Q65+1)/Results!Q$68*100,2))</f>
        <v>36.36</v>
      </c>
      <c r="K13" s="71">
        <f>IF(ISBLANK(Results!S65),"",ROUND((Results!S$68-Results!S65+1)/Results!S$68*100,2))</f>
      </c>
      <c r="L13" s="71">
        <f>IF(ISBLANK(Results!U65),"",ROUND((Results!U$68-Results!U65+1)/Results!U$68*100,2))</f>
        <v>55.7</v>
      </c>
      <c r="M13" s="72">
        <f t="shared" si="0"/>
        <v>408.93</v>
      </c>
      <c r="N13" s="72" t="e">
        <f t="shared" si="1"/>
        <v>#NUM!</v>
      </c>
      <c r="O13" s="72">
        <f t="shared" si="2"/>
        <v>408.93</v>
      </c>
    </row>
    <row r="14" spans="1:15" ht="12.75">
      <c r="A14" s="69">
        <f t="shared" si="3"/>
        <v>8</v>
      </c>
      <c r="B14" s="70" t="str">
        <f>Results!A16</f>
        <v>Michael Young</v>
      </c>
      <c r="C14" s="91">
        <f>IF(ISBLANK(Results!C16),"",ROUND((Results!C$30-Results!C16+1)/Results!C$30*100,2))</f>
        <v>49.8</v>
      </c>
      <c r="D14" s="71">
        <f>IF(ISBLANK(Results!E16),"",ROUND((Results!E$30-Results!E16+1)/Results!E$30*100,2))</f>
        <v>50.61</v>
      </c>
      <c r="E14" s="71">
        <f>IF(ISBLANK(Results!G16),"",ROUND((Results!G$30-Results!G16+1)/Results!G$30*100,2))</f>
        <v>47.06</v>
      </c>
      <c r="F14" s="71">
        <f>IF(ISBLANK(Results!I16),"",ROUND((Results!I$30-Results!I16+1)/Results!I$30*100,2))</f>
        <v>35.84</v>
      </c>
      <c r="G14" s="71">
        <f>IF(ISNUMBER(LARGE((C14:F14,H14:L14),3)),(LARGE((C14:F14,H14:L14),1)+LARGE((C14:F14,H14:L14),2)+LARGE((C14:F14,H14:L14),3))/3,"")</f>
        <v>51.129999999999995</v>
      </c>
      <c r="H14" s="71">
        <f>IF(ISBLANK(Results!M16),"",ROUND((Results!M$30-Results!M16+1)/Results!M$30*100,2))</f>
        <v>34.19</v>
      </c>
      <c r="I14" s="71">
        <f>IF(ISBLANK(Results!O16),"",ROUND((Results!O$30-Results!O16+1)/Results!O$30*100,2))</f>
        <v>32.15</v>
      </c>
      <c r="J14" s="71">
        <f>IF(ISBLANK(Results!Q16),"",ROUND((Results!Q$30-Results!Q16+1)/Results!Q$30*100,2))</f>
        <v>43.65</v>
      </c>
      <c r="K14" s="71">
        <f>IF(ISBLANK(Results!S16),"",ROUND((Results!S$30-Results!S16+1)/Results!S$30*100,2))</f>
      </c>
      <c r="L14" s="71">
        <f>IF(ISBLANK(Results!U16),"",ROUND((Results!U$30-Results!U16+1)/Results!U$30*100,2))</f>
        <v>52.98</v>
      </c>
      <c r="M14" s="72">
        <f t="shared" si="0"/>
        <v>397.40999999999997</v>
      </c>
      <c r="N14" s="72" t="e">
        <f t="shared" si="1"/>
        <v>#NUM!</v>
      </c>
      <c r="O14" s="72">
        <f t="shared" si="2"/>
        <v>397.40999999999997</v>
      </c>
    </row>
    <row r="15" spans="1:15" ht="12.75">
      <c r="A15" s="69">
        <f t="shared" si="3"/>
        <v>9</v>
      </c>
      <c r="B15" s="70" t="str">
        <f>Results!A58</f>
        <v>Nickie Scriven</v>
      </c>
      <c r="C15" s="91">
        <f>IF(ISBLANK(Results!C58),"",ROUND((Results!C$62-Results!C58+1)/Results!C$62*100,2))</f>
        <v>47.19</v>
      </c>
      <c r="D15" s="71">
        <f>IF(ISBLANK(Results!E58),"",ROUND((Results!E$62-Results!E58+1)/Results!E$62*100,2))</f>
      </c>
      <c r="E15" s="71">
        <f>IF(ISBLANK(Results!G58),"",ROUND((Results!G$62-Results!G58+1)/Results!G$62*100,2))</f>
        <v>59.63</v>
      </c>
      <c r="F15" s="71">
        <f>IF(ISBLANK(Results!I58),"",ROUND((Results!I$62-Results!I58+1)/Results!I$62*100,2))</f>
      </c>
      <c r="G15" s="71"/>
      <c r="H15" s="71">
        <f>IF(ISBLANK(Results!M58),"",ROUND((Results!M$62-Results!M58+1)/Results!M$62*100,2))</f>
        <v>57.05</v>
      </c>
      <c r="I15" s="71">
        <f>IF(ISBLANK(Results!O58),"",ROUND((Results!O$62-Results!O58+1)/Results!O$62*100,2))</f>
        <v>57.35</v>
      </c>
      <c r="J15" s="71">
        <f>IF(ISBLANK(Results!Q58),"",ROUND((Results!Q$62-Results!Q58+1)/Results!Q$62*100,2))</f>
        <v>59.28</v>
      </c>
      <c r="K15" s="71">
        <f>IF(ISBLANK(Results!S58),"",ROUND((Results!S$62-Results!S58+1)/Results!S$62*100,2))</f>
        <v>49.44</v>
      </c>
      <c r="L15" s="71">
        <f>IF(ISBLANK(Results!U58),"",ROUND((Results!U$62-Results!U58+1)/Results!U$62*100,2))</f>
        <v>66.67</v>
      </c>
      <c r="M15" s="72">
        <f t="shared" si="0"/>
        <v>396.61</v>
      </c>
      <c r="N15" s="72" t="e">
        <f t="shared" si="1"/>
        <v>#NUM!</v>
      </c>
      <c r="O15" s="72">
        <f t="shared" si="2"/>
        <v>396.61</v>
      </c>
    </row>
    <row r="16" spans="1:15" ht="12.75">
      <c r="A16" s="69">
        <f t="shared" si="3"/>
        <v>10</v>
      </c>
      <c r="B16" s="70" t="str">
        <f>Results!A71</f>
        <v>Georgia Brock</v>
      </c>
      <c r="C16" s="91">
        <f>IF(ISBLANK(Results!C71),"",ROUND((Results!C$74-Results!C71+1)/Results!C$74*100,2))</f>
        <v>64.1</v>
      </c>
      <c r="D16" s="71">
        <f>IF(ISBLANK(Results!E71),"",ROUND((Results!E$74-Results!E71+1)/Results!E$74*100,2))</f>
        <v>63.33</v>
      </c>
      <c r="E16" s="71">
        <f>IF(ISBLANK(Results!G71),"",ROUND((Results!G$74-Results!G71+1)/Results!G$74*100,2))</f>
        <v>50</v>
      </c>
      <c r="F16" s="71">
        <f>IF(ISBLANK(Results!I71),"",ROUND((Results!I$74-Results!I71+1)/Results!I$74*100,2))</f>
        <v>60.71</v>
      </c>
      <c r="G16" s="71"/>
      <c r="H16" s="71">
        <f>IF(ISBLANK(Results!M71),"",ROUND((Results!M$74-Results!M71+1)/Results!M$74*100,2))</f>
        <v>52.54</v>
      </c>
      <c r="I16" s="71">
        <f>IF(ISBLANK(Results!O71),"",ROUND((Results!O$74-Results!O71+1)/Results!O$74*100,2))</f>
      </c>
      <c r="J16" s="71">
        <f>IF(ISBLANK(Results!Q71),"",ROUND((Results!Q$74-Results!Q71+1)/Results!Q$74*100,2))</f>
        <v>38.92</v>
      </c>
      <c r="K16" s="71">
        <f>IF(ISBLANK(Results!S71),"",ROUND((Results!S$74-Results!S71+1)/Results!S$74*100,2))</f>
      </c>
      <c r="L16" s="71">
        <f>IF(ISBLANK(Results!U71),"",ROUND((Results!U$74-Results!U71+1)/Results!U$74*100,2))</f>
        <v>41.77</v>
      </c>
      <c r="M16" s="72">
        <f t="shared" si="0"/>
        <v>371.37</v>
      </c>
      <c r="N16" s="72" t="e">
        <f t="shared" si="1"/>
        <v>#NUM!</v>
      </c>
      <c r="O16" s="72">
        <f t="shared" si="2"/>
        <v>371.37</v>
      </c>
    </row>
    <row r="17" spans="1:15" ht="12.75">
      <c r="A17" s="69">
        <f t="shared" si="3"/>
        <v>11</v>
      </c>
      <c r="B17" s="70" t="str">
        <f>Results!A14</f>
        <v>Jeremy Nagel</v>
      </c>
      <c r="C17" s="91">
        <f>IF(ISBLANK(Results!C14),"",ROUND((Results!C$30-Results!C14+1)/Results!C$30*100,2))</f>
      </c>
      <c r="D17" s="71">
        <f>IF(ISBLANK(Results!E14),"",ROUND((Results!E$30-Results!E14+1)/Results!E$30*100,2))</f>
      </c>
      <c r="E17" s="71">
        <f>IF(ISBLANK(Results!G14),"",ROUND((Results!G$30-Results!G14+1)/Results!G$30*100,2))</f>
        <v>51.85</v>
      </c>
      <c r="F17" s="71">
        <f>IF(ISBLANK(Results!I14),"",ROUND((Results!I$30-Results!I14+1)/Results!I$30*100,2))</f>
        <v>62.34</v>
      </c>
      <c r="G17" s="71"/>
      <c r="H17" s="71">
        <f>IF(ISBLANK(Results!M14),"",ROUND((Results!M$30-Results!M14+1)/Results!M$30*100,2))</f>
        <v>55.01</v>
      </c>
      <c r="I17" s="71">
        <f>IF(ISBLANK(Results!O14),"",ROUND((Results!O$30-Results!O14+1)/Results!O$30*100,2))</f>
        <v>58.2</v>
      </c>
      <c r="J17" s="71">
        <f>IF(ISBLANK(Results!Q14),"",ROUND((Results!Q$30-Results!Q14+1)/Results!Q$30*100,2))</f>
      </c>
      <c r="K17" s="71">
        <f>IF(ISBLANK(Results!S14),"",ROUND((Results!S$30-Results!S14+1)/Results!S$30*100,2))</f>
        <v>72.13</v>
      </c>
      <c r="L17" s="71">
        <f>IF(ISBLANK(Results!U14),"",ROUND((Results!U$30-Results!U14+1)/Results!U$30*100,2))</f>
        <v>63.68</v>
      </c>
      <c r="M17" s="72">
        <f t="shared" si="0"/>
        <v>363.21</v>
      </c>
      <c r="N17" s="72" t="e">
        <f t="shared" si="1"/>
        <v>#NUM!</v>
      </c>
      <c r="O17" s="72">
        <f t="shared" si="2"/>
        <v>363.21</v>
      </c>
    </row>
    <row r="18" spans="1:15" ht="12.75">
      <c r="A18" s="69">
        <f t="shared" si="3"/>
        <v>12</v>
      </c>
      <c r="B18" s="70" t="str">
        <f>Results!A47</f>
        <v>Ganesha Muthia</v>
      </c>
      <c r="C18" s="91">
        <f>IF(ISBLANK(Results!C47),"",ROUND((Results!C$48-Results!C47+1)/Results!C$48*100,2))</f>
      </c>
      <c r="D18" s="71">
        <f>IF(ISBLANK(Results!E47),"",ROUND((Results!E$48-Results!E47+1)/Results!E$48*100,2))</f>
        <v>51.85</v>
      </c>
      <c r="E18" s="71">
        <f>IF(ISBLANK(Results!G47),"",ROUND((Results!G$48-Results!G47+1)/Results!G$48*100,2))</f>
        <v>36.36</v>
      </c>
      <c r="F18" s="71">
        <f>IF(ISBLANK(Results!I47),"",ROUND((Results!I$48-Results!I47+1)/Results!I$48*100,2))</f>
        <v>68.18</v>
      </c>
      <c r="G18" s="71">
        <f>IF(ISNUMBER(LARGE((C18:F18,H18:L18),3)),(LARGE((C18:F18,H18:L18),1)+LARGE((C18:F18,H18:L18),2)+LARGE((C18:F18,H18:L18),3))/3,"")</f>
        <v>58.61333333333334</v>
      </c>
      <c r="H18" s="71">
        <f>IF(ISBLANK(Results!M47),"",ROUND((Results!M$48-Results!M47+1)/Results!M$48*100,2))</f>
        <v>55.81</v>
      </c>
      <c r="I18" s="71">
        <f>IF(ISBLANK(Results!O47),"",ROUND((Results!O$48-Results!O47+1)/Results!O$48*100,2))</f>
        <v>43.48</v>
      </c>
      <c r="J18" s="71">
        <f>IF(ISBLANK(Results!Q47),"",ROUND((Results!Q$48-Results!Q47+1)/Results!Q$48*100,2))</f>
        <v>20.27</v>
      </c>
      <c r="K18" s="71">
        <f>IF(ISBLANK(Results!S47),"",ROUND((Results!S$48-Results!S47+1)/Results!S$48*100,2))</f>
      </c>
      <c r="L18" s="71">
        <f>IF(ISBLANK(Results!U47),"",ROUND((Results!U$48-Results!U47+1)/Results!U$48*100,2))</f>
        <v>24.39</v>
      </c>
      <c r="M18" s="72">
        <f t="shared" si="0"/>
        <v>358.9533333333334</v>
      </c>
      <c r="N18" s="72" t="e">
        <f t="shared" si="1"/>
        <v>#NUM!</v>
      </c>
      <c r="O18" s="72">
        <f t="shared" si="2"/>
        <v>358.9533333333334</v>
      </c>
    </row>
    <row r="19" spans="1:15" ht="12.75">
      <c r="A19" s="69">
        <f t="shared" si="3"/>
        <v>13</v>
      </c>
      <c r="B19" s="70" t="str">
        <f>Results!A20</f>
        <v>Warren Holst</v>
      </c>
      <c r="C19" s="91">
        <f>IF(ISBLANK(Results!C20),"",ROUND((Results!C$30-Results!C20+1)/Results!C$30*100,2))</f>
        <v>45.67</v>
      </c>
      <c r="D19" s="71">
        <f>IF(ISBLANK(Results!E20),"",ROUND((Results!E$30-Results!E20+1)/Results!E$30*100,2))</f>
        <v>35.52</v>
      </c>
      <c r="E19" s="71">
        <f>IF(ISBLANK(Results!G20),"",ROUND((Results!G$30-Results!G20+1)/Results!G$30*100,2))</f>
        <v>43.79</v>
      </c>
      <c r="F19" s="71">
        <f>IF(ISBLANK(Results!I20),"",ROUND((Results!I$30-Results!I20+1)/Results!I$30*100,2))</f>
        <v>27.79</v>
      </c>
      <c r="G19" s="71">
        <f>IF(ISNUMBER(LARGE((C19:F19,H19:L19),3)),(LARGE((C19:F19,H19:L19),1)+LARGE((C19:F19,H19:L19),2)+LARGE((C19:F19,H19:L19),3))/3,"")</f>
        <v>41.660000000000004</v>
      </c>
      <c r="H19" s="71">
        <f>IF(ISBLANK(Results!M20),"",ROUND((Results!M$30-Results!M20+1)/Results!M$30*100,2))</f>
        <v>25.71</v>
      </c>
      <c r="I19" s="71">
        <f>IF(ISBLANK(Results!O20),"",ROUND((Results!O$30-Results!O20+1)/Results!O$30*100,2))</f>
        <v>24.44</v>
      </c>
      <c r="J19" s="71">
        <f>IF(ISBLANK(Results!Q20),"",ROUND((Results!Q$30-Results!Q20+1)/Results!Q$30*100,2))</f>
        <v>28.29</v>
      </c>
      <c r="K19" s="71">
        <f>IF(ISBLANK(Results!S20),"",ROUND((Results!S$30-Results!S20+1)/Results!S$30*100,2))</f>
        <v>35.41</v>
      </c>
      <c r="L19" s="71">
        <f>IF(ISBLANK(Results!U20),"",ROUND((Results!U$30-Results!U20+1)/Results!U$30*100,2))</f>
        <v>22.98</v>
      </c>
      <c r="M19" s="72">
        <f t="shared" si="0"/>
        <v>331.26</v>
      </c>
      <c r="N19" s="72">
        <f t="shared" si="1"/>
        <v>22.98</v>
      </c>
      <c r="O19" s="72">
        <f t="shared" si="2"/>
        <v>308.28</v>
      </c>
    </row>
    <row r="20" spans="1:15" ht="12.75">
      <c r="A20" s="69">
        <f t="shared" si="3"/>
        <v>14</v>
      </c>
      <c r="B20" s="70" t="str">
        <f>Results!A15</f>
        <v>Michael Rafferty</v>
      </c>
      <c r="C20" s="91">
        <f>IF(ISBLANK(Results!C15),"",ROUND((Results!C$30-Results!C15+1)/Results!C$30*100,2))</f>
        <v>54.72</v>
      </c>
      <c r="D20" s="71">
        <f>IF(ISBLANK(Results!E15),"",ROUND((Results!E$30-Results!E15+1)/Results!E$30*100,2))</f>
        <v>54.99</v>
      </c>
      <c r="E20" s="71">
        <f>IF(ISBLANK(Results!G15),"",ROUND((Results!G$30-Results!G15+1)/Results!G$30*100,2))</f>
        <v>50.11</v>
      </c>
      <c r="F20" s="71">
        <f>IF(ISBLANK(Results!I15),"",ROUND((Results!I$30-Results!I15+1)/Results!I$30*100,2))</f>
      </c>
      <c r="G20" s="71"/>
      <c r="H20" s="71">
        <f>IF(ISBLANK(Results!M15),"",ROUND((Results!M$30-Results!M15+1)/Results!M$30*100,2))</f>
        <v>45.76</v>
      </c>
      <c r="I20" s="71">
        <f>IF(ISBLANK(Results!O15),"",ROUND((Results!O$30-Results!O15+1)/Results!O$30*100,2))</f>
        <v>42.12</v>
      </c>
      <c r="J20" s="71">
        <f>IF(ISBLANK(Results!Q15),"",ROUND((Results!Q$30-Results!Q15+1)/Results!Q$30*100,2))</f>
        <v>49.89</v>
      </c>
      <c r="K20" s="71">
        <f>IF(ISBLANK(Results!S15),"",ROUND((Results!S$30-Results!S15+1)/Results!S$30*100,2))</f>
      </c>
      <c r="L20" s="71">
        <f>IF(ISBLANK(Results!U15),"",ROUND((Results!U$30-Results!U15+1)/Results!U$30*100,2))</f>
      </c>
      <c r="M20" s="72">
        <f t="shared" si="0"/>
        <v>297.59</v>
      </c>
      <c r="N20" s="72" t="e">
        <f t="shared" si="1"/>
        <v>#NUM!</v>
      </c>
      <c r="O20" s="72">
        <f t="shared" si="2"/>
        <v>297.59</v>
      </c>
    </row>
    <row r="21" spans="1:15" ht="12.75">
      <c r="A21" s="69">
        <f t="shared" si="3"/>
        <v>15</v>
      </c>
      <c r="B21" s="70" t="str">
        <f>Results!A12</f>
        <v>Christopher Knott</v>
      </c>
      <c r="C21" s="91">
        <f>IF(ISBLANK(Results!C12),"",ROUND((Results!C$30-Results!C12+1)/Results!C$30*100,2))</f>
        <v>63.78</v>
      </c>
      <c r="D21" s="71">
        <f>IF(ISBLANK(Results!E12),"",ROUND((Results!E$30-Results!E12+1)/Results!E$30*100,2))</f>
      </c>
      <c r="E21" s="71">
        <f>IF(ISBLANK(Results!G12),"",ROUND((Results!G$30-Results!G12+1)/Results!G$30*100,2))</f>
      </c>
      <c r="F21" s="71">
        <f>IF(ISBLANK(Results!I12),"",ROUND((Results!I$30-Results!I12+1)/Results!I$30*100,2))</f>
      </c>
      <c r="G21" s="71">
        <f>IF(ISNUMBER(LARGE((C21:F21,H21:L21),3)),(LARGE((C21:F21,H21:L21),1)+LARGE((C21:F21,H21:L21),2)+LARGE((C21:F21,H21:L21),3))/3,"")</f>
        <v>53.82999999999999</v>
      </c>
      <c r="H21" s="71">
        <f>IF(ISBLANK(Results!M12),"",ROUND((Results!M$30-Results!M12+1)/Results!M$30*100,2))</f>
        <v>44.73</v>
      </c>
      <c r="I21" s="71">
        <f>IF(ISBLANK(Results!O12),"",ROUND((Results!O$30-Results!O12+1)/Results!O$30*100,2))</f>
        <v>34.08</v>
      </c>
      <c r="J21" s="71">
        <f>IF(ISBLANK(Results!Q12),"",ROUND((Results!Q$30-Results!Q12+1)/Results!Q$30*100,2))</f>
        <v>44.1</v>
      </c>
      <c r="K21" s="71">
        <f>IF(ISBLANK(Results!S12),"",ROUND((Results!S$30-Results!S12+1)/Results!S$30*100,2))</f>
      </c>
      <c r="L21" s="71">
        <f>IF(ISBLANK(Results!U12),"",ROUND((Results!U$30-Results!U12+1)/Results!U$30*100,2))</f>
        <v>52.98</v>
      </c>
      <c r="M21" s="72">
        <f t="shared" si="0"/>
        <v>293.49999999999994</v>
      </c>
      <c r="N21" s="72" t="e">
        <f t="shared" si="1"/>
        <v>#NUM!</v>
      </c>
      <c r="O21" s="72">
        <f t="shared" si="2"/>
        <v>293.49999999999994</v>
      </c>
    </row>
    <row r="22" spans="1:15" ht="12.75">
      <c r="A22" s="69">
        <f t="shared" si="3"/>
        <v>16</v>
      </c>
      <c r="B22" s="70" t="str">
        <f>Results!A21</f>
        <v>Aaron Little</v>
      </c>
      <c r="C22" s="91">
        <f>IF(ISBLANK(Results!C21),"",ROUND((Results!C$30-Results!C21+1)/Results!C$30*100,2))</f>
        <v>33.46</v>
      </c>
      <c r="D22" s="71">
        <f>IF(ISBLANK(Results!E21),"",ROUND((Results!E$30-Results!E21+1)/Results!E$30*100,2))</f>
        <v>34.79</v>
      </c>
      <c r="E22" s="71">
        <f>IF(ISBLANK(Results!G21),"",ROUND((Results!G$30-Results!G21+1)/Results!G$30*100,2))</f>
        <v>27.89</v>
      </c>
      <c r="F22" s="71">
        <f>IF(ISBLANK(Results!I21),"",ROUND((Results!I$30-Results!I21+1)/Results!I$30*100,2))</f>
        <v>42.34</v>
      </c>
      <c r="G22" s="71"/>
      <c r="H22" s="71">
        <f>IF(ISBLANK(Results!M21),"",ROUND((Results!M$30-Results!M21+1)/Results!M$30*100,2))</f>
      </c>
      <c r="I22" s="71">
        <f>IF(ISBLANK(Results!O21),"",ROUND((Results!O$30-Results!O21+1)/Results!O$30*100,2))</f>
        <v>39.23</v>
      </c>
      <c r="J22" s="71">
        <f>IF(ISBLANK(Results!Q21),"",ROUND((Results!Q$30-Results!Q21+1)/Results!Q$30*100,2))</f>
      </c>
      <c r="K22" s="71">
        <f>IF(ISBLANK(Results!S21),"",ROUND((Results!S$30-Results!S21+1)/Results!S$30*100,2))</f>
      </c>
      <c r="L22" s="71">
        <f>IF(ISBLANK(Results!U21),"",ROUND((Results!U$30-Results!U21+1)/Results!U$30*100,2))</f>
        <v>58.6</v>
      </c>
      <c r="M22" s="72">
        <f t="shared" si="0"/>
        <v>236.31</v>
      </c>
      <c r="N22" s="72" t="e">
        <f t="shared" si="1"/>
        <v>#NUM!</v>
      </c>
      <c r="O22" s="72">
        <f t="shared" si="2"/>
        <v>236.31</v>
      </c>
    </row>
    <row r="23" spans="1:15" ht="12.75">
      <c r="A23" s="69">
        <f t="shared" si="3"/>
        <v>17</v>
      </c>
      <c r="B23" s="70" t="str">
        <f>Results!A17</f>
        <v>Michael Harvey</v>
      </c>
      <c r="C23" s="91">
        <f>IF(ISBLANK(Results!C17),"",ROUND((Results!C$30-Results!C17+1)/Results!C$30*100,2))</f>
      </c>
      <c r="D23" s="71">
        <f>IF(ISBLANK(Results!E17),"",ROUND((Results!E$30-Results!E17+1)/Results!E$30*100,2))</f>
        <v>48.18</v>
      </c>
      <c r="E23" s="71">
        <f>IF(ISBLANK(Results!G17),"",ROUND((Results!G$30-Results!G17+1)/Results!G$30*100,2))</f>
        <v>46.41</v>
      </c>
      <c r="F23" s="71">
        <f>IF(ISBLANK(Results!I17),"",ROUND((Results!I$30-Results!I17+1)/Results!I$30*100,2))</f>
        <v>49.87</v>
      </c>
      <c r="G23" s="71"/>
      <c r="H23" s="71">
        <f>IF(ISBLANK(Results!M17),"",ROUND((Results!M$30-Results!M17+1)/Results!M$30*100,2))</f>
      </c>
      <c r="I23" s="71">
        <f>IF(ISBLANK(Results!O17),"",ROUND((Results!O$30-Results!O17+1)/Results!O$30*100,2))</f>
        <v>34.73</v>
      </c>
      <c r="J23" s="71">
        <f>IF(ISBLANK(Results!Q17),"",ROUND((Results!Q$30-Results!Q17+1)/Results!Q$30*100,2))</f>
      </c>
      <c r="K23" s="71">
        <f>IF(ISBLANK(Results!S17),"",ROUND((Results!S$30-Results!S17+1)/Results!S$30*100,2))</f>
        <v>54.75</v>
      </c>
      <c r="L23" s="71">
        <f>IF(ISBLANK(Results!U17),"",ROUND((Results!U$30-Results!U17+1)/Results!U$30*100,2))</f>
      </c>
      <c r="M23" s="72">
        <f t="shared" si="0"/>
        <v>233.94</v>
      </c>
      <c r="N23" s="72" t="e">
        <f t="shared" si="1"/>
        <v>#NUM!</v>
      </c>
      <c r="O23" s="72">
        <f t="shared" si="2"/>
        <v>233.94</v>
      </c>
    </row>
    <row r="24" spans="1:15" ht="12.75">
      <c r="A24" s="69">
        <f t="shared" si="3"/>
        <v>18</v>
      </c>
      <c r="B24" s="70" t="str">
        <f>Results!A19</f>
        <v>Craig Sanford</v>
      </c>
      <c r="C24" s="91">
        <f>IF(ISBLANK(Results!C19),"",ROUND((Results!C$30-Results!C19+1)/Results!C$30*100,2))</f>
        <v>42.13</v>
      </c>
      <c r="D24" s="71">
        <f>IF(ISBLANK(Results!E19),"",ROUND((Results!E$30-Results!E19+1)/Results!E$30*100,2))</f>
      </c>
      <c r="E24" s="71">
        <f>IF(ISBLANK(Results!G19),"",ROUND((Results!G$30-Results!G19+1)/Results!G$30*100,2))</f>
        <v>47.49</v>
      </c>
      <c r="F24" s="71">
        <f>IF(ISBLANK(Results!I19),"",ROUND((Results!I$30-Results!I19+1)/Results!I$30*100,2))</f>
        <v>43.9</v>
      </c>
      <c r="G24" s="71"/>
      <c r="H24" s="71">
        <f>IF(ISBLANK(Results!M19),"",ROUND((Results!M$30-Results!M19+1)/Results!M$30*100,2))</f>
      </c>
      <c r="I24" s="71">
        <f>IF(ISBLANK(Results!O19),"",ROUND((Results!O$30-Results!O19+1)/Results!O$30*100,2))</f>
        <v>39.55</v>
      </c>
      <c r="J24" s="71">
        <f>IF(ISBLANK(Results!Q19),"",ROUND((Results!Q$30-Results!Q19+1)/Results!Q$30*100,2))</f>
        <v>54.12</v>
      </c>
      <c r="K24" s="71">
        <f>IF(ISBLANK(Results!S19),"",ROUND((Results!S$30-Results!S19+1)/Results!S$30*100,2))</f>
      </c>
      <c r="L24" s="71">
        <f>IF(ISBLANK(Results!U19),"",ROUND((Results!U$30-Results!U19+1)/Results!U$30*100,2))</f>
      </c>
      <c r="M24" s="72">
        <f t="shared" si="0"/>
        <v>227.19</v>
      </c>
      <c r="N24" s="72" t="e">
        <f t="shared" si="1"/>
        <v>#NUM!</v>
      </c>
      <c r="O24" s="72">
        <f t="shared" si="2"/>
        <v>227.19</v>
      </c>
    </row>
    <row r="25" spans="1:15" ht="12.75">
      <c r="A25" s="69">
        <f t="shared" si="3"/>
        <v>19</v>
      </c>
      <c r="B25" s="70" t="str">
        <f>Results!A59</f>
        <v>Janice Marsten</v>
      </c>
      <c r="C25" s="91">
        <f>IF(ISBLANK(Results!C59),"",ROUND((Results!C$62-Results!C59+1)/Results!C$62*100,2))</f>
        <v>24.72</v>
      </c>
      <c r="D25" s="71">
        <f>IF(ISBLANK(Results!E59),"",ROUND((Results!E$62-Results!E59+1)/Results!E$62*100,2))</f>
        <v>31.06</v>
      </c>
      <c r="E25" s="71">
        <f>IF(ISBLANK(Results!G59),"",ROUND((Results!G$62-Results!G59+1)/Results!G$62*100,2))</f>
      </c>
      <c r="F25" s="71">
        <f>IF(ISBLANK(Results!I59),"",ROUND((Results!I$62-Results!I59+1)/Results!I$62*100,2))</f>
        <v>16.92</v>
      </c>
      <c r="G25" s="71">
        <f>IF(ISNUMBER(LARGE((C25:F25,H25:L25),3)),(LARGE((C25:F25,H25:L25),1)+LARGE((C25:F25,H25:L25),2)+LARGE((C25:F25,H25:L25),3))/3,"")</f>
        <v>29.44333333333333</v>
      </c>
      <c r="H25" s="71">
        <f>IF(ISBLANK(Results!M59),"",ROUND((Results!M$62-Results!M59+1)/Results!M$62*100,2))</f>
      </c>
      <c r="I25" s="71">
        <f>IF(ISBLANK(Results!O59),"",ROUND((Results!O$62-Results!O59+1)/Results!O$62*100,2))</f>
        <v>26.47</v>
      </c>
      <c r="J25" s="71">
        <f>IF(ISBLANK(Results!Q59),"",ROUND((Results!Q$62-Results!Q59+1)/Results!Q$62*100,2))</f>
        <v>25.75</v>
      </c>
      <c r="K25" s="71">
        <f>IF(ISBLANK(Results!S59),"",ROUND((Results!S$62-Results!S59+1)/Results!S$62*100,2))</f>
        <v>19.1</v>
      </c>
      <c r="L25" s="71">
        <f>IF(ISBLANK(Results!U59),"",ROUND((Results!U$62-Results!U59+1)/Results!U$62*100,2))</f>
        <v>30.8</v>
      </c>
      <c r="M25" s="72">
        <f t="shared" si="0"/>
        <v>204.26333333333335</v>
      </c>
      <c r="N25" s="72" t="e">
        <f t="shared" si="1"/>
        <v>#NUM!</v>
      </c>
      <c r="O25" s="72">
        <f t="shared" si="2"/>
        <v>204.26333333333335</v>
      </c>
    </row>
    <row r="26" spans="1:15" ht="12.75">
      <c r="A26" s="69">
        <f t="shared" si="3"/>
        <v>20</v>
      </c>
      <c r="B26" s="70" t="str">
        <f>Results!A57</f>
        <v>Sally Atkinson</v>
      </c>
      <c r="C26" s="91">
        <f>IF(ISBLANK(Results!C57),"",ROUND((Results!C$62-Results!C57+1)/Results!C$62*100,2))</f>
        <v>57.87</v>
      </c>
      <c r="D26" s="71">
        <f>IF(ISBLANK(Results!E57),"",ROUND((Results!E$62-Results!E57+1)/Results!E$62*100,2))</f>
        <v>54.04</v>
      </c>
      <c r="E26" s="71">
        <f>IF(ISBLANK(Results!G57),"",ROUND((Results!G$62-Results!G57+1)/Results!G$62*100,2))</f>
        <v>42.86</v>
      </c>
      <c r="F26" s="71">
        <f>IF(ISBLANK(Results!I57),"",ROUND((Results!I$62-Results!I57+1)/Results!I$62*100,2))</f>
        <v>30</v>
      </c>
      <c r="G26" s="71"/>
      <c r="H26" s="71">
        <f>IF(ISBLANK(Results!M57),"",ROUND((Results!M$62-Results!M57+1)/Results!M$62*100,2))</f>
      </c>
      <c r="I26" s="71">
        <f>IF(ISBLANK(Results!O57),"",ROUND((Results!O$62-Results!O57+1)/Results!O$62*100,2))</f>
      </c>
      <c r="J26" s="71">
        <f>IF(ISBLANK(Results!Q57),"",ROUND((Results!Q$62-Results!Q57+1)/Results!Q$62*100,2))</f>
      </c>
      <c r="K26" s="71">
        <f>IF(ISBLANK(Results!S57),"",ROUND((Results!S$62-Results!S57+1)/Results!S$62*100,2))</f>
      </c>
      <c r="L26" s="71">
        <f>IF(ISBLANK(Results!U57),"",ROUND((Results!U$62-Results!U57+1)/Results!U$62*100,2))</f>
      </c>
      <c r="M26" s="72">
        <f t="shared" si="0"/>
        <v>184.76999999999998</v>
      </c>
      <c r="N26" s="72" t="e">
        <f t="shared" si="1"/>
        <v>#NUM!</v>
      </c>
      <c r="O26" s="72">
        <f t="shared" si="2"/>
        <v>184.76999999999998</v>
      </c>
    </row>
    <row r="27" spans="1:15" ht="12.75">
      <c r="A27" s="69">
        <f t="shared" si="3"/>
        <v>21</v>
      </c>
      <c r="B27" s="70" t="str">
        <f>Results!A77</f>
        <v>Seema Muthia</v>
      </c>
      <c r="C27" s="91">
        <f>IF(ISBLANK(Results!C77),"",ROUND((Results!C$78-Results!C77+1)/Results!C$78*100,2))</f>
        <v>12.5</v>
      </c>
      <c r="D27" s="71">
        <f>IF(ISBLANK(Results!E77),"",ROUND((Results!E$78-Results!E77+1)/Results!E$78*100,2))</f>
        <v>12.82</v>
      </c>
      <c r="E27" s="71">
        <f>IF(ISBLANK(Results!G77),"",ROUND((Results!G$78-Results!G77+1)/Results!G$78*100,2))</f>
        <v>16.28</v>
      </c>
      <c r="F27" s="71">
        <f>IF(ISBLANK(Results!I77),"",ROUND((Results!I$78-Results!I77+1)/Results!I$78*100,2))</f>
        <v>25.81</v>
      </c>
      <c r="G27" s="71">
        <f>IF(ISNUMBER(LARGE((C27:F27,H27:L27),3)),(LARGE((C27:F27,H27:L27),1)+LARGE((C27:F27,H27:L27),2)+LARGE((C27:F27,H27:L27),3))/3,"")</f>
        <v>19.26</v>
      </c>
      <c r="H27" s="71">
        <f>IF(ISBLANK(Results!M77),"",ROUND((Results!M$78-Results!M77+1)/Results!M$78*100,2))</f>
        <v>15.69</v>
      </c>
      <c r="I27" s="71">
        <f>IF(ISBLANK(Results!O77),"",ROUND((Results!O$78-Results!O77+1)/Results!O$78*100,2))</f>
        <v>14.29</v>
      </c>
      <c r="J27" s="71">
        <f>IF(ISBLANK(Results!Q77),"",ROUND((Results!Q$78-Results!Q77+1)/Results!Q$78*100,2))</f>
        <v>12.5</v>
      </c>
      <c r="K27" s="71">
        <f>IF(ISBLANK(Results!S77),"",ROUND((Results!S$78-Results!S77+1)/Results!S$78*100,2))</f>
      </c>
      <c r="L27" s="71">
        <f>IF(ISBLANK(Results!U77),"",ROUND((Results!U$78-Results!U77+1)/Results!U$78*100,2))</f>
      </c>
      <c r="M27" s="72">
        <f t="shared" si="0"/>
        <v>129.15</v>
      </c>
      <c r="N27" s="72" t="e">
        <f t="shared" si="1"/>
        <v>#NUM!</v>
      </c>
      <c r="O27" s="72">
        <f t="shared" si="2"/>
        <v>129.15</v>
      </c>
    </row>
    <row r="28" spans="1:15" ht="12.75">
      <c r="A28" s="69">
        <f t="shared" si="3"/>
        <v>22</v>
      </c>
      <c r="B28" s="70" t="str">
        <f>Results!A18</f>
        <v>James McEniry</v>
      </c>
      <c r="C28" s="91">
        <f>IF(ISBLANK(Results!C18),"",ROUND((Results!C$30-Results!C18+1)/Results!C$30*100,2))</f>
        <v>54.72</v>
      </c>
      <c r="D28" s="71">
        <f>IF(ISBLANK(Results!E18),"",ROUND((Results!E$30-Results!E18+1)/Results!E$30*100,2))</f>
        <v>44.77</v>
      </c>
      <c r="E28" s="71">
        <f>IF(ISBLANK(Results!G18),"",ROUND((Results!G$30-Results!G18+1)/Results!G$30*100,2))</f>
        <v>27.67</v>
      </c>
      <c r="F28" s="71">
        <f>IF(ISBLANK(Results!I18),"",ROUND((Results!I$30-Results!I18+1)/Results!I$30*100,2))</f>
      </c>
      <c r="G28" s="71"/>
      <c r="H28" s="71">
        <f>IF(ISBLANK(Results!M18),"",ROUND((Results!M$30-Results!M18+1)/Results!M$30*100,2))</f>
      </c>
      <c r="I28" s="71">
        <f>IF(ISBLANK(Results!O18),"",ROUND((Results!O$30-Results!O18+1)/Results!O$30*100,2))</f>
      </c>
      <c r="J28" s="71">
        <f>IF(ISBLANK(Results!Q18),"",ROUND((Results!Q$30-Results!Q18+1)/Results!Q$30*100,2))</f>
      </c>
      <c r="K28" s="71">
        <f>IF(ISBLANK(Results!S18),"",ROUND((Results!S$30-Results!S18+1)/Results!S$30*100,2))</f>
      </c>
      <c r="L28" s="71">
        <f>IF(ISBLANK(Results!U18),"",ROUND((Results!U$30-Results!U18+1)/Results!U$30*100,2))</f>
      </c>
      <c r="M28" s="72">
        <f t="shared" si="0"/>
        <v>127.16000000000001</v>
      </c>
      <c r="N28" s="72" t="e">
        <f t="shared" si="1"/>
        <v>#NUM!</v>
      </c>
      <c r="O28" s="72">
        <f t="shared" si="2"/>
        <v>127.16000000000001</v>
      </c>
    </row>
    <row r="29" spans="1:15" ht="12.75">
      <c r="A29" s="69">
        <f t="shared" si="3"/>
        <v>23</v>
      </c>
      <c r="B29" s="70" t="str">
        <f>Results!A22</f>
        <v>John Hand</v>
      </c>
      <c r="C29" s="91">
        <f>IF(ISBLANK(Results!C22),"",ROUND((Results!C$30-Results!C22+1)/Results!C$30*100,2))</f>
      </c>
      <c r="D29" s="71">
        <f>IF(ISBLANK(Results!E22),"",ROUND((Results!E$30-Results!E22+1)/Results!E$30*100,2))</f>
      </c>
      <c r="E29" s="71">
        <f>IF(ISBLANK(Results!G22),"",ROUND((Results!G$30-Results!G22+1)/Results!G$30*100,2))</f>
        <v>26.58</v>
      </c>
      <c r="F29" s="71">
        <f>IF(ISBLANK(Results!I22),"",ROUND((Results!I$30-Results!I22+1)/Results!I$30*100,2))</f>
        <v>30.13</v>
      </c>
      <c r="G29" s="71">
        <f>IF(ISNUMBER(LARGE((C29:F29,H29:L29),3)),(LARGE((C29:F29,H29:L29),1)+LARGE((C29:F29,H29:L29),2)+LARGE((C29:F29,H29:L29),3))/3,"")</f>
        <v>31.12333333333333</v>
      </c>
      <c r="H29" s="71">
        <f>IF(ISBLANK(Results!M22),"",ROUND((Results!M$30-Results!M22+1)/Results!M$30*100,2))</f>
      </c>
      <c r="I29" s="71">
        <f>IF(ISBLANK(Results!O22),"",ROUND((Results!O$30-Results!O22+1)/Results!O$30*100,2))</f>
        <v>36.66</v>
      </c>
      <c r="J29" s="71">
        <f>IF(ISBLANK(Results!Q22),"",ROUND((Results!Q$30-Results!Q22+1)/Results!Q$30*100,2))</f>
      </c>
      <c r="K29" s="71">
        <f>IF(ISBLANK(Results!S22),"",ROUND((Results!S$30-Results!S22+1)/Results!S$30*100,2))</f>
      </c>
      <c r="L29" s="71">
        <f>IF(ISBLANK(Results!U22),"",ROUND((Results!U$30-Results!U22+1)/Results!U$30*100,2))</f>
      </c>
      <c r="M29" s="72">
        <f t="shared" si="0"/>
        <v>124.49333333333333</v>
      </c>
      <c r="N29" s="72" t="e">
        <f t="shared" si="1"/>
        <v>#NUM!</v>
      </c>
      <c r="O29" s="72">
        <f t="shared" si="2"/>
        <v>124.49333333333333</v>
      </c>
    </row>
    <row r="30" spans="1:15" ht="12.75">
      <c r="A30" s="69">
        <f t="shared" si="3"/>
        <v>24</v>
      </c>
      <c r="B30" s="70" t="str">
        <f>Results!A13</f>
        <v>Tony George</v>
      </c>
      <c r="C30" s="91">
        <f>IF(ISBLANK(Results!C13),"",ROUND((Results!C$30-Results!C13+1)/Results!C$30*100,2))</f>
        <v>56.5</v>
      </c>
      <c r="D30" s="71">
        <f>IF(ISBLANK(Results!E13),"",ROUND((Results!E$30-Results!E13+1)/Results!E$30*100,2))</f>
        <v>59.12</v>
      </c>
      <c r="E30" s="71">
        <f>IF(ISBLANK(Results!G13),"",ROUND((Results!G$30-Results!G13+1)/Results!G$30*100,2))</f>
      </c>
      <c r="F30" s="71">
        <f>IF(ISBLANK(Results!I13),"",ROUND((Results!I$30-Results!I13+1)/Results!I$30*100,2))</f>
      </c>
      <c r="G30" s="71"/>
      <c r="H30" s="71">
        <f>IF(ISBLANK(Results!M13),"",ROUND((Results!M$30-Results!M13+1)/Results!M$30*100,2))</f>
      </c>
      <c r="I30" s="71">
        <f>IF(ISBLANK(Results!O13),"",ROUND((Results!O$30-Results!O13+1)/Results!O$30*100,2))</f>
      </c>
      <c r="J30" s="71">
        <f>IF(ISBLANK(Results!Q13),"",ROUND((Results!Q$30-Results!Q13+1)/Results!Q$30*100,2))</f>
      </c>
      <c r="K30" s="71">
        <f>IF(ISBLANK(Results!S13),"",ROUND((Results!S$30-Results!S13+1)/Results!S$30*100,2))</f>
      </c>
      <c r="L30" s="71">
        <f>IF(ISBLANK(Results!U13),"",ROUND((Results!U$30-Results!U13+1)/Results!U$30*100,2))</f>
      </c>
      <c r="M30" s="72">
        <f t="shared" si="0"/>
        <v>115.62</v>
      </c>
      <c r="N30" s="72" t="e">
        <f t="shared" si="1"/>
        <v>#NUM!</v>
      </c>
      <c r="O30" s="72">
        <f t="shared" si="2"/>
        <v>115.62</v>
      </c>
    </row>
    <row r="31" spans="1:15" ht="12.75">
      <c r="A31" s="69">
        <f t="shared" si="3"/>
        <v>25</v>
      </c>
      <c r="B31" s="70" t="str">
        <f>Results!A66</f>
        <v>Anissa Muthia</v>
      </c>
      <c r="C31" s="91">
        <f>IF(ISBLANK(Results!C66),"",ROUND((Results!C$68-Results!C66+1)/Results!C$68*100,2))</f>
        <v>5.06</v>
      </c>
      <c r="D31" s="71">
        <f>IF(ISBLANK(Results!E66),"",ROUND((Results!E$68-Results!E66+1)/Results!E$68*100,2))</f>
        <v>10.53</v>
      </c>
      <c r="E31" s="71">
        <f>IF(ISBLANK(Results!G66),"",ROUND((Results!G$68-Results!G66+1)/Results!G$68*100,2))</f>
        <v>8.7</v>
      </c>
      <c r="F31" s="71">
        <f>IF(ISBLANK(Results!I66),"",ROUND((Results!I$68-Results!I66+1)/Results!I$68*100,2))</f>
        <v>19.23</v>
      </c>
      <c r="G31" s="71">
        <f>IF(ISNUMBER(LARGE((C31:F31,H31:L31),3)),(LARGE((C31:F31,H31:L31),1)+LARGE((C31:F31,H31:L31),2)+LARGE((C31:F31,H31:L31),3))/3,"")</f>
        <v>14.37</v>
      </c>
      <c r="H31" s="71">
        <f>IF(ISBLANK(Results!M66),"",ROUND((Results!M$68-Results!M66+1)/Results!M$68*100,2))</f>
        <v>10.71</v>
      </c>
      <c r="I31" s="71">
        <f>IF(ISBLANK(Results!O66),"",ROUND((Results!O$68-Results!O66+1)/Results!O$68*100,2))</f>
        <v>11.76</v>
      </c>
      <c r="J31" s="71">
        <f>IF(ISBLANK(Results!Q66),"",ROUND((Results!Q$68-Results!Q66+1)/Results!Q$68*100,2))</f>
        <v>12.12</v>
      </c>
      <c r="K31" s="71">
        <f>IF(ISBLANK(Results!S66),"",ROUND((Results!S$68-Results!S66+1)/Results!S$68*100,2))</f>
      </c>
      <c r="L31" s="71">
        <f>IF(ISBLANK(Results!U66),"",ROUND((Results!U$68-Results!U66+1)/Results!U$68*100,2))</f>
        <v>9.7</v>
      </c>
      <c r="M31" s="72">
        <f t="shared" si="0"/>
        <v>102.18</v>
      </c>
      <c r="N31" s="72" t="e">
        <f t="shared" si="1"/>
        <v>#NUM!</v>
      </c>
      <c r="O31" s="72">
        <f t="shared" si="2"/>
        <v>102.18</v>
      </c>
    </row>
    <row r="32" spans="1:15" ht="12.75">
      <c r="A32" s="69">
        <f t="shared" si="3"/>
        <v>26</v>
      </c>
      <c r="B32" s="70" t="str">
        <f>Results!A35</f>
        <v>Tim Hassett</v>
      </c>
      <c r="C32" s="91">
        <f>IF(ISBLANK(Results!C35),"",ROUND((Results!C$36-Results!C35+1)/Results!C$36*100,2))</f>
        <v>5.91</v>
      </c>
      <c r="D32" s="71">
        <f>IF(ISBLANK(Results!E35),"",ROUND((Results!E$36-Results!E35+1)/Results!E$36*100,2))</f>
        <v>17.65</v>
      </c>
      <c r="E32" s="71">
        <f>IF(ISBLANK(Results!G35),"",ROUND((Results!G$36-Results!G35+1)/Results!G$36*100,2))</f>
      </c>
      <c r="F32" s="71">
        <f>IF(ISBLANK(Results!I35),"",ROUND((Results!I$36-Results!I35+1)/Results!I$36*100,2))</f>
        <v>4.76</v>
      </c>
      <c r="G32" s="71">
        <f>IF(ISNUMBER(LARGE((C32:F32,H32:L32),3)),(LARGE((C32:F32,H32:L32),1)+LARGE((C32:F32,H32:L32),2)+LARGE((C32:F32,H32:L32),3))/3,"")</f>
        <v>14.203333333333333</v>
      </c>
      <c r="H32" s="71">
        <f>IF(ISBLANK(Results!M35),"",ROUND((Results!M$36-Results!M35+1)/Results!M$36*100,2))</f>
      </c>
      <c r="I32" s="71">
        <f>IF(ISBLANK(Results!O35),"",ROUND((Results!O$36-Results!O35+1)/Results!O$36*100,2))</f>
        <v>19.05</v>
      </c>
      <c r="J32" s="71">
        <f>IF(ISBLANK(Results!Q35),"",ROUND((Results!Q$36-Results!Q35+1)/Results!Q$36*100,2))</f>
        <v>4.45</v>
      </c>
      <c r="K32" s="71">
        <f>IF(ISBLANK(Results!S35),"",ROUND((Results!S$36-Results!S35+1)/Results!S$36*100,2))</f>
      </c>
      <c r="L32" s="71">
        <f>IF(ISBLANK(Results!U35),"",ROUND((Results!U$36-Results!U35+1)/Results!U$36*100,2))</f>
        <v>4.56</v>
      </c>
      <c r="M32" s="72">
        <f t="shared" si="0"/>
        <v>70.58333333333334</v>
      </c>
      <c r="N32" s="72" t="e">
        <f t="shared" si="1"/>
        <v>#NUM!</v>
      </c>
      <c r="O32" s="72">
        <f t="shared" si="2"/>
        <v>70.58333333333334</v>
      </c>
    </row>
    <row r="33" spans="1:15" ht="12.75">
      <c r="A33" s="69">
        <f t="shared" si="3"/>
        <v>27</v>
      </c>
      <c r="B33" s="70" t="str">
        <f>Results!A25</f>
        <v>Clyde Riddoch</v>
      </c>
      <c r="C33" s="91">
        <f>IF(ISBLANK(Results!C25),"",ROUND((Results!C$30-Results!C25+1)/Results!C$30*100,2))</f>
        <v>9.25</v>
      </c>
      <c r="D33" s="71">
        <f>IF(ISBLANK(Results!E25),"",ROUND((Results!E$30-Results!E25+1)/Results!E$30*100,2))</f>
        <v>9.25</v>
      </c>
      <c r="E33" s="71">
        <f>IF(ISBLANK(Results!G25),"",ROUND((Results!G$30-Results!G25+1)/Results!G$30*100,2))</f>
        <v>2.18</v>
      </c>
      <c r="F33" s="71">
        <f>IF(ISBLANK(Results!I25),"",ROUND((Results!I$30-Results!I25+1)/Results!I$30*100,2))</f>
        <v>3.12</v>
      </c>
      <c r="G33" s="71">
        <f>IF(ISNUMBER(LARGE((C33:F33,H33:L33),3)),(LARGE((C33:F33,H33:L33),1)+LARGE((C33:F33,H33:L33),2)+LARGE((C33:F33,H33:L33),3))/3,"")</f>
        <v>9.383333333333333</v>
      </c>
      <c r="H33" s="71">
        <f>IF(ISBLANK(Results!M25),"",ROUND((Results!M$30-Results!M25+1)/Results!M$30*100,2))</f>
        <v>7.2</v>
      </c>
      <c r="I33" s="71">
        <f>IF(ISBLANK(Results!O25),"",ROUND((Results!O$30-Results!O25+1)/Results!O$30*100,2))</f>
        <v>7.4</v>
      </c>
      <c r="J33" s="71">
        <f>IF(ISBLANK(Results!Q25),"",ROUND((Results!Q$30-Results!Q25+1)/Results!Q$30*100,2))</f>
        <v>7.57</v>
      </c>
      <c r="K33" s="71">
        <f>IF(ISBLANK(Results!S25),"",ROUND((Results!S$30-Results!S25+1)/Results!S$30*100,2))</f>
        <v>6.56</v>
      </c>
      <c r="L33" s="71">
        <f>IF(ISBLANK(Results!U25),"",ROUND((Results!U$30-Results!U25+1)/Results!U$30*100,2))</f>
        <v>9.65</v>
      </c>
      <c r="M33" s="72">
        <f t="shared" si="0"/>
        <v>71.56333333333335</v>
      </c>
      <c r="N33" s="72">
        <f t="shared" si="1"/>
        <v>2.18</v>
      </c>
      <c r="O33" s="72">
        <f t="shared" si="2"/>
        <v>69.38333333333334</v>
      </c>
    </row>
    <row r="34" spans="1:15" ht="12.75">
      <c r="A34" s="69">
        <f t="shared" si="3"/>
        <v>28</v>
      </c>
      <c r="B34" s="70" t="str">
        <f>Results!A73</f>
        <v>Dani Trowell</v>
      </c>
      <c r="C34" s="91">
        <f>IF(ISBLANK(Results!C73),"",ROUND((Results!C$74-Results!C73+1)/Results!C$74*100,2))</f>
        <v>66.67</v>
      </c>
      <c r="D34" s="71">
        <f>IF(ISBLANK(Results!E73),"",ROUND((Results!E$74-Results!E73+1)/Results!E$74*100,2))</f>
      </c>
      <c r="E34" s="71">
        <f>IF(ISBLANK(Results!G73),"",ROUND((Results!G$74-Results!G73+1)/Results!G$74*100,2))</f>
      </c>
      <c r="F34" s="71">
        <f>IF(ISBLANK(Results!I73),"",ROUND((Results!I$74-Results!I73+1)/Results!I$74*100,2))</f>
      </c>
      <c r="G34" s="71"/>
      <c r="H34" s="71">
        <f>IF(ISBLANK(Results!M73),"",ROUND((Results!M$74-Results!M73+1)/Results!M$74*100,2))</f>
      </c>
      <c r="I34" s="71">
        <f>IF(ISBLANK(Results!O73),"",ROUND((Results!O$74-Results!O73+1)/Results!O$74*100,2))</f>
      </c>
      <c r="J34" s="71">
        <f>IF(ISBLANK(Results!Q73),"",ROUND((Results!Q$74-Results!Q73+1)/Results!Q$74*100,2))</f>
      </c>
      <c r="K34" s="71">
        <f>IF(ISBLANK(Results!S73),"",ROUND((Results!S$74-Results!S73+1)/Results!S$74*100,2))</f>
      </c>
      <c r="L34" s="71">
        <f>IF(ISBLANK(Results!U73),"",ROUND((Results!U$74-Results!U73+1)/Results!U$74*100,2))</f>
      </c>
      <c r="M34" s="72">
        <f t="shared" si="0"/>
        <v>66.67</v>
      </c>
      <c r="N34" s="72" t="e">
        <f t="shared" si="1"/>
        <v>#NUM!</v>
      </c>
      <c r="O34" s="72">
        <f t="shared" si="2"/>
        <v>66.67</v>
      </c>
    </row>
    <row r="35" spans="1:15" ht="12.75">
      <c r="A35" s="69">
        <f t="shared" si="3"/>
        <v>29</v>
      </c>
      <c r="B35" s="70" t="str">
        <f>Results!A60</f>
        <v>Mai Le</v>
      </c>
      <c r="C35" s="91">
        <f>IF(ISBLANK(Results!C60),"",ROUND((Results!C$62-Results!C60+1)/Results!C$62*100,2))</f>
        <v>4.49</v>
      </c>
      <c r="D35" s="71">
        <f>IF(ISBLANK(Results!E60),"",ROUND((Results!E$62-Results!E60+1)/Results!E$62*100,2))</f>
        <v>9.94</v>
      </c>
      <c r="E35" s="71">
        <f>IF(ISBLANK(Results!G60),"",ROUND((Results!G$62-Results!G60+1)/Results!G$62*100,2))</f>
      </c>
      <c r="F35" s="71">
        <f>IF(ISBLANK(Results!I60),"",ROUND((Results!I$62-Results!I60+1)/Results!I$62*100,2))</f>
        <v>3.85</v>
      </c>
      <c r="G35" s="71">
        <f>IF(ISNUMBER(LARGE((C35:F35,H35:L35),3)),(LARGE((C35:F35,H35:L35),1)+LARGE((C35:F35,H35:L35),2)+LARGE((C35:F35,H35:L35),3))/3,"")</f>
        <v>8.590000000000002</v>
      </c>
      <c r="H35" s="71">
        <f>IF(ISBLANK(Results!M60),"",ROUND((Results!M$62-Results!M60+1)/Results!M$62*100,2))</f>
        <v>8.05</v>
      </c>
      <c r="I35" s="71">
        <f>IF(ISBLANK(Results!O60),"",ROUND((Results!O$62-Results!O60+1)/Results!O$62*100,2))</f>
        <v>7.35</v>
      </c>
      <c r="J35" s="71">
        <f>IF(ISBLANK(Results!Q60),"",ROUND((Results!Q$62-Results!Q60+1)/Results!Q$62*100,2))</f>
        <v>7.78</v>
      </c>
      <c r="K35" s="71">
        <f>IF(ISBLANK(Results!S60),"",ROUND((Results!S$62-Results!S60+1)/Results!S$62*100,2))</f>
        <v>3.37</v>
      </c>
      <c r="L35" s="71">
        <f>IF(ISBLANK(Results!U60),"",ROUND((Results!U$62-Results!U60+1)/Results!U$62*100,2))</f>
        <v>5.06</v>
      </c>
      <c r="M35" s="72">
        <f t="shared" si="0"/>
        <v>58.480000000000004</v>
      </c>
      <c r="N35" s="72" t="e">
        <f t="shared" si="1"/>
        <v>#NUM!</v>
      </c>
      <c r="O35" s="72">
        <f t="shared" si="2"/>
        <v>58.480000000000004</v>
      </c>
    </row>
    <row r="36" spans="1:15" ht="12.75">
      <c r="A36" s="69">
        <f t="shared" si="3"/>
        <v>30</v>
      </c>
      <c r="B36" s="70" t="str">
        <f>Results!A33</f>
        <v>Ryan Camille</v>
      </c>
      <c r="C36" s="91">
        <f>IF(ISBLANK(Results!C33),"",ROUND((Results!C$36-Results!C33+1)/Results!C$36*100,2))</f>
        <v>50.98</v>
      </c>
      <c r="D36" s="71">
        <f>IF(ISBLANK(Results!E33),"",ROUND((Results!E$36-Results!E33+1)/Results!E$36*100,2))</f>
      </c>
      <c r="E36" s="71">
        <f>IF(ISBLANK(Results!G33),"",ROUND((Results!G$36-Results!G33+1)/Results!G$36*100,2))</f>
      </c>
      <c r="F36" s="71">
        <f>IF(ISBLANK(Results!I33),"",ROUND((Results!I$36-Results!I33+1)/Results!I$36*100,2))</f>
      </c>
      <c r="G36" s="71"/>
      <c r="H36" s="71">
        <f>IF(ISBLANK(Results!M33),"",ROUND((Results!M$36-Results!M33+1)/Results!M$36*100,2))</f>
      </c>
      <c r="I36" s="71">
        <f>IF(ISBLANK(Results!O33),"",ROUND((Results!O$36-Results!O33+1)/Results!O$36*100,2))</f>
      </c>
      <c r="J36" s="71">
        <f>IF(ISBLANK(Results!Q33),"",ROUND((Results!Q$36-Results!Q33+1)/Results!Q$36*100,2))</f>
      </c>
      <c r="K36" s="71">
        <f>IF(ISBLANK(Results!S33),"",ROUND((Results!S$36-Results!S33+1)/Results!S$36*100,2))</f>
      </c>
      <c r="L36" s="71">
        <f>IF(ISBLANK(Results!U33),"",ROUND((Results!U$36-Results!U33+1)/Results!U$36*100,2))</f>
      </c>
      <c r="M36" s="72">
        <f t="shared" si="0"/>
        <v>50.98</v>
      </c>
      <c r="N36" s="72" t="e">
        <f t="shared" si="1"/>
        <v>#NUM!</v>
      </c>
      <c r="O36" s="72">
        <f t="shared" si="2"/>
        <v>50.98</v>
      </c>
    </row>
    <row r="37" spans="1:15" ht="12.75">
      <c r="A37" s="69">
        <f t="shared" si="3"/>
        <v>31</v>
      </c>
      <c r="B37" s="70" t="str">
        <f>Results!A28</f>
        <v>Andrew Baxter</v>
      </c>
      <c r="C37" s="91">
        <f>IF(ISBLANK(Results!C28),"",ROUND((Results!C$30-Results!C28+1)/Results!C$30*100,2))</f>
      </c>
      <c r="D37" s="71">
        <f>IF(ISBLANK(Results!E28),"",ROUND((Results!E$30-Results!E28+1)/Results!E$30*100,2))</f>
      </c>
      <c r="E37" s="71">
        <f>IF(ISBLANK(Results!G28),"",ROUND((Results!G$30-Results!G28+1)/Results!G$30*100,2))</f>
      </c>
      <c r="F37" s="71"/>
      <c r="G37" s="71"/>
      <c r="H37" s="71">
        <f>IF(ISBLANK(Results!M28),"",ROUND((Results!M$30-Results!M28+1)/Results!M$30*100,2))</f>
      </c>
      <c r="I37" s="71">
        <f>IF(ISBLANK(Results!O28),"",ROUND((Results!O$30-Results!O28+1)/Results!O$30*100,2))</f>
      </c>
      <c r="J37" s="71">
        <f>IF(ISBLANK(Results!Q28),"",ROUND((Results!Q$30-Results!Q28+1)/Results!Q$30*100,2))</f>
      </c>
      <c r="K37" s="71">
        <f>IF(ISBLANK(Results!S28),"",ROUND((Results!S$30-Results!S28+1)/Results!S$30*100,2))</f>
      </c>
      <c r="L37" s="71">
        <f>IF(ISBLANK(Results!U28),"",ROUND((Results!U$30-Results!U28+1)/Results!U$30*100,2))</f>
        <v>46.14</v>
      </c>
      <c r="M37" s="72">
        <f t="shared" si="0"/>
        <v>46.14</v>
      </c>
      <c r="N37" s="72" t="e">
        <f t="shared" si="1"/>
        <v>#NUM!</v>
      </c>
      <c r="O37" s="72">
        <f t="shared" si="2"/>
        <v>46.14</v>
      </c>
    </row>
    <row r="38" spans="1:15" ht="12.75">
      <c r="A38" s="69">
        <f t="shared" si="3"/>
        <v>32</v>
      </c>
      <c r="B38" s="70" t="str">
        <f>Results!A24</f>
        <v>Greg Raines</v>
      </c>
      <c r="C38" s="91">
        <f>IF(ISBLANK(Results!C24),"",ROUND((Results!C$30-Results!C24+1)/Results!C$30*100,2))</f>
        <v>10.24</v>
      </c>
      <c r="D38" s="71">
        <f>IF(ISBLANK(Results!E24),"",ROUND((Results!E$30-Results!E24+1)/Results!E$30*100,2))</f>
      </c>
      <c r="E38" s="71">
        <f>IF(ISBLANK(Results!G24),"",ROUND((Results!G$30-Results!G24+1)/Results!G$30*100,2))</f>
      </c>
      <c r="F38" s="71">
        <f>IF(ISBLANK(Results!I24),"",ROUND((Results!I$30-Results!I24+1)/Results!I$30*100,2))</f>
      </c>
      <c r="G38" s="71">
        <f>IF(ISNUMBER(LARGE((C38:F38,H38:L38),3)),(LARGE((C38:F38,H38:L38),1)+LARGE((C38:F38,H38:L38),2)+LARGE((C38:F38,H38:L38),3))/3,"")</f>
        <v>9.69</v>
      </c>
      <c r="H38" s="71">
        <f>IF(ISBLANK(Results!M24),"",ROUND((Results!M$30-Results!M24+1)/Results!M$30*100,2))</f>
      </c>
      <c r="I38" s="71">
        <f>IF(ISBLANK(Results!O24),"",ROUND((Results!O$30-Results!O24+1)/Results!O$30*100,2))</f>
      </c>
      <c r="J38" s="71">
        <f>IF(ISBLANK(Results!Q24),"",ROUND((Results!Q$30-Results!Q24+1)/Results!Q$30*100,2))</f>
        <v>6.9</v>
      </c>
      <c r="K38" s="71">
        <f>IF(ISBLANK(Results!S24),"",ROUND((Results!S$30-Results!S24+1)/Results!S$30*100,2))</f>
      </c>
      <c r="L38" s="71">
        <f>IF(ISBLANK(Results!U24),"",ROUND((Results!U$30-Results!U24+1)/Results!U$30*100,2))</f>
        <v>11.93</v>
      </c>
      <c r="M38" s="72">
        <f t="shared" si="0"/>
        <v>38.76</v>
      </c>
      <c r="N38" s="72" t="e">
        <f t="shared" si="1"/>
        <v>#NUM!</v>
      </c>
      <c r="O38" s="72">
        <f t="shared" si="2"/>
        <v>38.76</v>
      </c>
    </row>
    <row r="39" spans="1:15" ht="12.75">
      <c r="A39" s="69">
        <f t="shared" si="3"/>
        <v>33</v>
      </c>
      <c r="B39" s="70" t="str">
        <f>Results!A34</f>
        <v>Tim Albiston</v>
      </c>
      <c r="C39" s="91">
        <f>IF(ISBLANK(Results!C34),"",ROUND((Results!C$36-Results!C34+1)/Results!C$36*100,2))</f>
      </c>
      <c r="D39" s="71">
        <f>IF(ISBLANK(Results!E34),"",ROUND((Results!E$36-Results!E34+1)/Results!E$36*100,2))</f>
      </c>
      <c r="E39" s="71">
        <f>IF(ISBLANK(Results!G34),"",ROUND((Results!G$36-Results!G34+1)/Results!G$36*100,2))</f>
      </c>
      <c r="F39" s="71">
        <f>IF(ISBLANK(Results!I34),"",ROUND((Results!I$36-Results!I34+1)/Results!I$36*100,2))</f>
      </c>
      <c r="G39" s="71">
        <f>IF(ISNUMBER(LARGE((C39:F39,H39:L39),3)),(LARGE((C39:F39,H39:L39),1)+LARGE((C39:F39,H39:L39),2)+LARGE((C39:F39,H39:L39),3))/3,"")</f>
      </c>
      <c r="H39" s="71">
        <f>IF(ISBLANK(Results!M34),"",ROUND((Results!M$36-Results!M34+1)/Results!M$36*100,2))</f>
      </c>
      <c r="I39" s="71">
        <f>IF(ISBLANK(Results!O34),"",ROUND((Results!O$36-Results!O34+1)/Results!O$36*100,2))</f>
      </c>
      <c r="J39" s="71">
        <f>IF(ISBLANK(Results!Q34),"",ROUND((Results!Q$36-Results!Q34+1)/Results!Q$36*100,2))</f>
      </c>
      <c r="K39" s="71">
        <f>IF(ISBLANK(Results!S34),"",ROUND((Results!S$36-Results!S34+1)/Results!S$36*100,2))</f>
      </c>
      <c r="L39" s="71">
        <f>IF(ISBLANK(Results!U34),"",ROUND((Results!U$36-Results!U34+1)/Results!U$36*100,2))</f>
        <v>33.33</v>
      </c>
      <c r="M39" s="72">
        <f t="shared" si="0"/>
        <v>33.33</v>
      </c>
      <c r="N39" s="72" t="e">
        <f t="shared" si="1"/>
        <v>#NUM!</v>
      </c>
      <c r="O39" s="72">
        <f t="shared" si="2"/>
        <v>33.33</v>
      </c>
    </row>
    <row r="40" spans="1:15" ht="12.75">
      <c r="A40" s="69">
        <f t="shared" si="3"/>
        <v>34</v>
      </c>
      <c r="B40" s="70" t="str">
        <f>Results!A61</f>
        <v>Simone Albiston</v>
      </c>
      <c r="C40" s="91">
        <f>IF(ISBLANK(Results!C61),"",ROUND((Results!C$62-Results!C61+1)/Results!C$62*100,2))</f>
        <v>3.37</v>
      </c>
      <c r="D40" s="71">
        <f>IF(ISBLANK(Results!E61),"",ROUND((Results!E$62-Results!E61+1)/Results!E$62*100,2))</f>
        <v>5.59</v>
      </c>
      <c r="E40" s="71">
        <f>IF(ISBLANK(Results!G61),"",ROUND((Results!G$62-Results!G61+1)/Results!G$62*100,2))</f>
        <v>3.73</v>
      </c>
      <c r="F40" s="71">
        <f>IF(ISBLANK(Results!I61),"",ROUND((Results!I$62-Results!I61+1)/Results!I$62*100,2))</f>
      </c>
      <c r="G40" s="71"/>
      <c r="H40" s="71">
        <f>IF(ISBLANK(Results!M61),"",ROUND((Results!M$62-Results!M61+1)/Results!M$62*100,2))</f>
        <v>3.36</v>
      </c>
      <c r="I40" s="71">
        <f>IF(ISBLANK(Results!O61),"",ROUND((Results!O$62-Results!O61+1)/Results!O$62*100,2))</f>
        <v>2.94</v>
      </c>
      <c r="J40" s="71">
        <f>IF(ISBLANK(Results!Q61),"",ROUND((Results!Q$62-Results!Q61+1)/Results!Q$62*100,2))</f>
        <v>4.19</v>
      </c>
      <c r="K40" s="71">
        <f>IF(ISBLANK(Results!S61),"",ROUND((Results!S$62-Results!S61+1)/Results!S$62*100,2))</f>
      </c>
      <c r="L40" s="71">
        <f>IF(ISBLANK(Results!U61),"",ROUND((Results!U$62-Results!U61+1)/Results!U$62*100,2))</f>
        <v>1.69</v>
      </c>
      <c r="M40" s="72">
        <f t="shared" si="0"/>
        <v>24.870000000000005</v>
      </c>
      <c r="N40" s="72" t="e">
        <f t="shared" si="1"/>
        <v>#NUM!</v>
      </c>
      <c r="O40" s="72">
        <f t="shared" si="2"/>
        <v>24.870000000000005</v>
      </c>
    </row>
    <row r="41" spans="1:15" ht="12.75">
      <c r="A41" s="69">
        <f t="shared" si="3"/>
        <v>35</v>
      </c>
      <c r="B41" s="70" t="str">
        <f>Results!A23</f>
        <v>John Nolan</v>
      </c>
      <c r="C41" s="91">
        <f>IF(ISBLANK(Results!C23),"",ROUND((Results!C$30-Results!C23+1)/Results!C$30*100,2))</f>
      </c>
      <c r="D41" s="71">
        <f>IF(ISBLANK(Results!E23),"",ROUND((Results!E$30-Results!E23+1)/Results!E$30*100,2))</f>
      </c>
      <c r="E41" s="71">
        <f>IF(ISBLANK(Results!G23),"",ROUND((Results!G$30-Results!G23+1)/Results!G$30*100,2))</f>
      </c>
      <c r="F41" s="71">
        <f>IF(ISBLANK(Results!I23),"",ROUND((Results!I$30-Results!I23+1)/Results!I$30*100,2))</f>
      </c>
      <c r="G41" s="71"/>
      <c r="H41" s="71">
        <f>IF(ISBLANK(Results!M23),"",ROUND((Results!M$30-Results!M23+1)/Results!M$30*100,2))</f>
      </c>
      <c r="I41" s="71">
        <f>IF(ISBLANK(Results!O23),"",ROUND((Results!O$30-Results!O23+1)/Results!O$30*100,2))</f>
      </c>
      <c r="J41" s="71">
        <f>IF(ISBLANK(Results!Q23),"",ROUND((Results!Q$30-Results!Q23+1)/Results!Q$30*100,2))</f>
        <v>4.9</v>
      </c>
      <c r="K41" s="71">
        <f>IF(ISBLANK(Results!S23),"",ROUND((Results!S$30-Results!S23+1)/Results!S$30*100,2))</f>
      </c>
      <c r="L41" s="71">
        <f>IF(ISBLANK(Results!U23),"",ROUND((Results!U$30-Results!U23+1)/Results!U$30*100,2))</f>
        <v>16.84</v>
      </c>
      <c r="M41" s="72">
        <f t="shared" si="0"/>
        <v>21.740000000000002</v>
      </c>
      <c r="N41" s="72" t="e">
        <f t="shared" si="1"/>
        <v>#NUM!</v>
      </c>
      <c r="O41" s="72">
        <f t="shared" si="2"/>
        <v>21.740000000000002</v>
      </c>
    </row>
    <row r="42" spans="1:15" ht="12.75">
      <c r="A42" s="69">
        <f t="shared" si="3"/>
        <v>36</v>
      </c>
      <c r="B42" s="70" t="str">
        <f>Results!A29</f>
        <v>Yohan Amerasekera</v>
      </c>
      <c r="C42" s="91">
        <f>IF(ISBLANK(Results!C29),"",ROUND((Results!C$30-Results!C29+1)/Results!C$30*100,2))</f>
        <v>3.54</v>
      </c>
      <c r="D42" s="71">
        <f>IF(ISBLANK(Results!E29),"",ROUND((Results!E$30-Results!E29+1)/Results!E$30*100,2))</f>
      </c>
      <c r="E42" s="71">
        <f>IF(ISBLANK(Results!G29),"",ROUND((Results!G$30-Results!G29+1)/Results!G$30*100,2))</f>
      </c>
      <c r="F42" s="71"/>
      <c r="G42" s="71"/>
      <c r="H42" s="71">
        <f>IF(ISBLANK(Results!M29),"",ROUND((Results!M$30-Results!M29+1)/Results!M$30*100,2))</f>
      </c>
      <c r="I42" s="71">
        <f>IF(ISBLANK(Results!O29),"",ROUND((Results!O$30-Results!O29+1)/Results!O$30*100,2))</f>
      </c>
      <c r="J42" s="71">
        <f>IF(ISBLANK(Results!Q29),"",ROUND((Results!Q$30-Results!Q29+1)/Results!Q$30*100,2))</f>
      </c>
      <c r="K42" s="71">
        <f>IF(ISBLANK(Results!S29),"",ROUND((Results!S$30-Results!S29+1)/Results!S$30*100,2))</f>
      </c>
      <c r="L42" s="71">
        <f>IF(ISBLANK(Results!U29),"",ROUND((Results!U$30-Results!U29+1)/Results!U$30*100,2))</f>
      </c>
      <c r="M42" s="72">
        <f t="shared" si="0"/>
        <v>3.54</v>
      </c>
      <c r="N42" s="72" t="e">
        <f t="shared" si="1"/>
        <v>#NUM!</v>
      </c>
      <c r="O42" s="72">
        <f t="shared" si="2"/>
        <v>3.54</v>
      </c>
    </row>
    <row r="43" spans="1:15" ht="12.75">
      <c r="A43" s="69">
        <f t="shared" si="3"/>
        <v>37</v>
      </c>
      <c r="B43" s="70" t="str">
        <f>Results!A26</f>
        <v>Robert Carstairs</v>
      </c>
      <c r="C43" s="91">
        <f>IF(ISBLANK(Results!C26),"",ROUND((Results!C$30-Results!C26+1)/Results!C$30*100,2))</f>
        <v>1.38</v>
      </c>
      <c r="D43" s="71">
        <f>IF(ISBLANK(Results!E26),"",ROUND((Results!E$30-Results!E26+1)/Results!E$30*100,2))</f>
      </c>
      <c r="E43" s="71">
        <f>IF(ISBLANK(Results!G26),"",ROUND((Results!G$30-Results!G26+1)/Results!G$30*100,2))</f>
      </c>
      <c r="F43" s="71">
        <f>IF(ISBLANK(Results!I26),"",ROUND((Results!I$30-Results!I26+1)/Results!I$30*100,2))</f>
      </c>
      <c r="G43" s="71"/>
      <c r="H43" s="71">
        <f>IF(ISBLANK(Results!M26),"",ROUND((Results!M$30-Results!M26+1)/Results!M$30*100,2))</f>
      </c>
      <c r="I43" s="71">
        <f>IF(ISBLANK(Results!O26),"",ROUND((Results!O$30-Results!O26+1)/Results!O$30*100,2))</f>
      </c>
      <c r="J43" s="71">
        <f>IF(ISBLANK(Results!Q26),"",ROUND((Results!Q$30-Results!Q26+1)/Results!Q$30*100,2))</f>
      </c>
      <c r="K43" s="71">
        <f>IF(ISBLANK(Results!S26),"",ROUND((Results!S$30-Results!S26+1)/Results!S$30*100,2))</f>
      </c>
      <c r="L43" s="71">
        <f>IF(ISBLANK(Results!U26),"",ROUND((Results!U$30-Results!U26+1)/Results!U$30*100,2))</f>
      </c>
      <c r="M43" s="72">
        <f t="shared" si="0"/>
        <v>1.38</v>
      </c>
      <c r="N43" s="72" t="e">
        <f t="shared" si="1"/>
        <v>#NUM!</v>
      </c>
      <c r="O43" s="72">
        <f t="shared" si="2"/>
        <v>1.38</v>
      </c>
    </row>
    <row r="44" spans="1:15" ht="12.75" hidden="1">
      <c r="A44" s="69">
        <f t="shared" si="3"/>
        <v>38</v>
      </c>
      <c r="B44" s="70" t="str">
        <f>Results!A27</f>
        <v>Peter Hannaford</v>
      </c>
      <c r="C44" s="91">
        <f>IF(ISBLANK(Results!C27),"",ROUND((Results!C$30-Results!C27+1)/Results!C$30*100,2))</f>
      </c>
      <c r="D44" s="71">
        <f>IF(ISBLANK(Results!E27),"",ROUND((Results!E$30-Results!E27+1)/Results!E$30*100,2))</f>
      </c>
      <c r="E44" s="71">
        <f>IF(ISBLANK(Results!G27),"",ROUND((Results!G$30-Results!G27+1)/Results!G$30*100,2))</f>
      </c>
      <c r="F44" s="71">
        <f>IF(ISBLANK(Results!I27),"",ROUND((Results!I$30-Results!I27+1)/Results!I$30*100,2))</f>
      </c>
      <c r="G44" s="71"/>
      <c r="H44" s="71">
        <f>IF(ISBLANK(Results!M27),"",ROUND((Results!M$30-Results!M27+1)/Results!M$30*100,2))</f>
      </c>
      <c r="I44" s="71">
        <f>IF(ISBLANK(Results!O27),"",ROUND((Results!O$30-Results!O27+1)/Results!O$30*100,2))</f>
      </c>
      <c r="J44" s="71">
        <f>IF(ISBLANK(Results!Q27),"",ROUND((Results!Q$30-Results!Q27+1)/Results!Q$30*100,2))</f>
      </c>
      <c r="K44" s="71">
        <f>IF(ISBLANK(Results!S27),"",ROUND((Results!S$30-Results!S27+1)/Results!S$30*100,2))</f>
      </c>
      <c r="L44" s="71">
        <f>IF(ISBLANK(Results!U27),"",ROUND((Results!U$30-Results!U27+1)/Results!U$30*100,2))</f>
      </c>
      <c r="M44" s="72">
        <f t="shared" si="0"/>
        <v>0</v>
      </c>
      <c r="N44" s="72" t="e">
        <f t="shared" si="1"/>
        <v>#NUM!</v>
      </c>
      <c r="O44" s="72">
        <f t="shared" si="2"/>
        <v>0</v>
      </c>
    </row>
    <row r="45" spans="1:15" ht="12.75" hidden="1">
      <c r="A45" s="69">
        <f t="shared" si="3"/>
        <v>39</v>
      </c>
      <c r="B45" s="70" t="e">
        <f>Results!#REF!</f>
        <v>#REF!</v>
      </c>
      <c r="C45" s="91" t="e">
        <f>IF(ISBLANK(Results!#REF!),"",ROUND((Results!C$30-Results!#REF!+1)/Results!C$30*100,2))</f>
        <v>#REF!</v>
      </c>
      <c r="D45" s="71" t="e">
        <f>IF(ISBLANK(Results!#REF!),"",ROUND((Results!E$30-Results!#REF!+1)/Results!E$30*100,2))</f>
        <v>#REF!</v>
      </c>
      <c r="E45" s="71" t="e">
        <f>IF(ISBLANK(Results!#REF!),"",ROUND((Results!G$30-Results!#REF!+1)/Results!G$30*100,2))</f>
        <v>#REF!</v>
      </c>
      <c r="F45" s="71" t="e">
        <f>IF(ISBLANK(Results!#REF!),"",ROUND((Results!I$30-Results!#REF!+1)/Results!I$30*100,2))</f>
        <v>#REF!</v>
      </c>
      <c r="G45" s="71"/>
      <c r="H45" s="71" t="e">
        <f>IF(ISBLANK(Results!#REF!),"",ROUND((Results!M$30-Results!#REF!+1)/Results!M$30*100,2))</f>
        <v>#REF!</v>
      </c>
      <c r="I45" s="71" t="e">
        <f>IF(ISBLANK(Results!#REF!),"",ROUND((Results!O$30-Results!#REF!+1)/Results!O$30*100,2))</f>
        <v>#REF!</v>
      </c>
      <c r="J45" s="71" t="e">
        <f>IF(ISBLANK(Results!#REF!),"",ROUND((Results!Q$30-Results!#REF!+1)/Results!Q$30*100,2))</f>
        <v>#REF!</v>
      </c>
      <c r="K45" s="71" t="e">
        <f>IF(ISBLANK(Results!#REF!),"",ROUND((Results!S$30-Results!#REF!+1)/Results!S$30*100,2))</f>
        <v>#REF!</v>
      </c>
      <c r="L45" s="71" t="e">
        <f>IF(ISBLANK(Results!#REF!),"",ROUND((Results!U$30-Results!#REF!+1)/Results!U$30*100,2))</f>
        <v>#REF!</v>
      </c>
      <c r="M45" s="72" t="e">
        <f t="shared" si="0"/>
        <v>#REF!</v>
      </c>
      <c r="N45" s="72" t="e">
        <f t="shared" si="1"/>
        <v>#REF!</v>
      </c>
      <c r="O45" s="72" t="e">
        <f t="shared" si="2"/>
        <v>#REF!</v>
      </c>
    </row>
    <row r="46" spans="1:15" ht="12.75" hidden="1">
      <c r="A46" s="69">
        <f t="shared" si="3"/>
        <v>40</v>
      </c>
      <c r="B46" s="70" t="e">
        <f>Results!#REF!</f>
        <v>#REF!</v>
      </c>
      <c r="C46" s="91" t="e">
        <f>IF(ISBLANK(Results!#REF!),"",ROUND((Results!C$36-Results!#REF!+1)/Results!C$36*100,2))</f>
        <v>#REF!</v>
      </c>
      <c r="D46" s="71" t="e">
        <f>IF(ISBLANK(Results!#REF!),"",ROUND((Results!E$36-Results!#REF!+1)/Results!E$36*100,2))</f>
        <v>#REF!</v>
      </c>
      <c r="E46" s="71" t="e">
        <f>IF(ISBLANK(Results!#REF!),"",ROUND((Results!G$36-Results!#REF!+1)/Results!G$36*100,2))</f>
        <v>#REF!</v>
      </c>
      <c r="F46" s="71" t="e">
        <f>IF(ISBLANK(Results!#REF!),"",ROUND((Results!I$36-Results!#REF!+1)/Results!I$36*100,2))</f>
        <v>#REF!</v>
      </c>
      <c r="G46" s="71"/>
      <c r="H46" s="71" t="e">
        <f>IF(ISBLANK(Results!#REF!),"",ROUND((Results!M$36-Results!#REF!+1)/Results!M$36*100,2))</f>
        <v>#REF!</v>
      </c>
      <c r="I46" s="71" t="e">
        <f>IF(ISBLANK(Results!#REF!),"",ROUND((Results!O$36-Results!#REF!+1)/Results!O$36*100,2))</f>
        <v>#REF!</v>
      </c>
      <c r="J46" s="71" t="e">
        <f>IF(ISBLANK(Results!#REF!),"",ROUND((Results!Q$36-Results!#REF!+1)/Results!Q$36*100,2))</f>
        <v>#REF!</v>
      </c>
      <c r="K46" s="71" t="e">
        <f>IF(ISBLANK(Results!#REF!),"",ROUND((Results!S$36-Results!#REF!+1)/Results!S$36*100,2))</f>
        <v>#REF!</v>
      </c>
      <c r="L46" s="71" t="e">
        <f>IF(ISBLANK(Results!#REF!),"",ROUND((Results!U$36-Results!#REF!+1)/Results!U$36*100,2))</f>
        <v>#REF!</v>
      </c>
      <c r="M46" s="72" t="e">
        <f t="shared" si="0"/>
        <v>#REF!</v>
      </c>
      <c r="N46" s="72" t="e">
        <f t="shared" si="1"/>
        <v>#REF!</v>
      </c>
      <c r="O46" s="72" t="e">
        <f t="shared" si="2"/>
        <v>#REF!</v>
      </c>
    </row>
    <row r="47" spans="1:15" ht="12.75" hidden="1">
      <c r="A47" s="69">
        <f t="shared" si="3"/>
        <v>41</v>
      </c>
      <c r="B47" s="70" t="str">
        <f>Results!A55</f>
        <v>Madeleine Pape</v>
      </c>
      <c r="C47" s="91">
        <f>IF(ISBLANK(Results!C55),"",ROUND((Results!C$62-Results!C55+1)/Results!C$62*100,2))</f>
      </c>
      <c r="D47" s="71">
        <f>IF(ISBLANK(Results!E55),"",ROUND((Results!E$62-Results!E55+1)/Results!E$62*100,2))</f>
      </c>
      <c r="E47" s="71">
        <f>IF(ISBLANK(Results!G55),"",ROUND((Results!G$62-Results!G55+1)/Results!G$62*100,2))</f>
      </c>
      <c r="F47" s="71">
        <f>IF(ISBLANK(Results!I55),"",ROUND((Results!I$62-Results!I55+1)/Results!I$62*100,2))</f>
      </c>
      <c r="G47" s="71"/>
      <c r="H47" s="71">
        <f>IF(ISBLANK(Results!M55),"",ROUND((Results!M$62-Results!M55+1)/Results!M$62*100,2))</f>
      </c>
      <c r="I47" s="71">
        <f>IF(ISBLANK(Results!O55),"",ROUND((Results!O$62-Results!O55+1)/Results!O$62*100,2))</f>
      </c>
      <c r="J47" s="71">
        <f>IF(ISBLANK(Results!Q55),"",ROUND((Results!Q$62-Results!Q55+1)/Results!Q$62*100,2))</f>
      </c>
      <c r="K47" s="71">
        <f>IF(ISBLANK(Results!S55),"",ROUND((Results!S$62-Results!S55+1)/Results!S$62*100,2))</f>
      </c>
      <c r="L47" s="71">
        <f>IF(ISBLANK(Results!U55),"",ROUND((Results!U$62-Results!U55+1)/Results!U$62*100,2))</f>
      </c>
      <c r="M47" s="72">
        <f t="shared" si="0"/>
        <v>0</v>
      </c>
      <c r="N47" s="72" t="e">
        <f t="shared" si="1"/>
        <v>#NUM!</v>
      </c>
      <c r="O47" s="72">
        <f t="shared" si="2"/>
        <v>0</v>
      </c>
    </row>
    <row r="48" spans="1:15" ht="12.75" hidden="1">
      <c r="A48" s="69">
        <f t="shared" si="3"/>
        <v>42</v>
      </c>
      <c r="B48" s="70" t="str">
        <f>Results!A56</f>
        <v>Emma Baldwin</v>
      </c>
      <c r="C48" s="91">
        <f>IF(ISBLANK(Results!C56),"",ROUND((Results!C$62-Results!C56+1)/Results!C$62*100,2))</f>
      </c>
      <c r="D48" s="71">
        <f>IF(ISBLANK(Results!E56),"",ROUND((Results!E$62-Results!E56+1)/Results!E$62*100,2))</f>
      </c>
      <c r="E48" s="71">
        <f>IF(ISBLANK(Results!G56),"",ROUND((Results!G$62-Results!G56+1)/Results!G$62*100,2))</f>
      </c>
      <c r="F48" s="71">
        <f>IF(ISBLANK(Results!I56),"",ROUND((Results!I$62-Results!I56+1)/Results!I$62*100,2))</f>
      </c>
      <c r="G48" s="71"/>
      <c r="H48" s="71">
        <f>IF(ISBLANK(Results!M56),"",ROUND((Results!M$62-Results!M56+1)/Results!M$62*100,2))</f>
      </c>
      <c r="I48" s="71">
        <f>IF(ISBLANK(Results!O56),"",ROUND((Results!O$62-Results!O56+1)/Results!O$62*100,2))</f>
      </c>
      <c r="J48" s="71">
        <f>IF(ISBLANK(Results!Q56),"",ROUND((Results!Q$62-Results!Q56+1)/Results!Q$62*100,2))</f>
      </c>
      <c r="K48" s="71">
        <f>IF(ISBLANK(Results!S56),"",ROUND((Results!S$62-Results!S56+1)/Results!S$62*100,2))</f>
      </c>
      <c r="L48" s="71">
        <f>IF(ISBLANK(Results!U56),"",ROUND((Results!U$62-Results!U56+1)/Results!U$62*100,2))</f>
      </c>
      <c r="M48" s="72">
        <f t="shared" si="0"/>
        <v>0</v>
      </c>
      <c r="N48" s="72" t="e">
        <f t="shared" si="1"/>
        <v>#NUM!</v>
      </c>
      <c r="O48" s="72">
        <f t="shared" si="2"/>
        <v>0</v>
      </c>
    </row>
    <row r="49" spans="1:15" ht="12.75" hidden="1">
      <c r="A49" s="69">
        <f t="shared" si="3"/>
        <v>43</v>
      </c>
      <c r="B49" s="70" t="str">
        <f>Results!A67</f>
        <v>Tara White</v>
      </c>
      <c r="C49" s="91">
        <f>IF(ISBLANK(Results!C67),"",ROUND((Results!C$68-Results!C67+1)/Results!C$68*100,2))</f>
      </c>
      <c r="D49" s="71">
        <f>IF(ISBLANK(Results!E67),"",ROUND((Results!E$68-Results!E67+1)/Results!E$68*100,2))</f>
      </c>
      <c r="E49" s="71">
        <f>IF(ISBLANK(Results!G67),"",ROUND((Results!G$68-Results!G67+1)/Results!G$68*100,2))</f>
      </c>
      <c r="F49" s="71">
        <f>IF(ISBLANK(Results!I67),"",ROUND((Results!I$68-Results!I67+1)/Results!I$68*100,2))</f>
      </c>
      <c r="G49" s="71"/>
      <c r="H49" s="71">
        <f>IF(ISBLANK(Results!M67),"",ROUND((Results!M$68-Results!M67+1)/Results!M$68*100,2))</f>
      </c>
      <c r="I49" s="71">
        <f>IF(ISBLANK(Results!O67),"",ROUND((Results!O$68-Results!O67+1)/Results!O$68*100,2))</f>
      </c>
      <c r="J49" s="71">
        <f>IF(ISBLANK(Results!Q67),"",ROUND((Results!Q$68-Results!Q67+1)/Results!Q$68*100,2))</f>
      </c>
      <c r="K49" s="71">
        <f>IF(ISBLANK(Results!S67),"",ROUND((Results!S$68-Results!S67+1)/Results!S$68*100,2))</f>
      </c>
      <c r="L49" s="71">
        <f>IF(ISBLANK(Results!U67),"",ROUND((Results!U$68-Results!U67+1)/Results!U$68*100,2))</f>
      </c>
      <c r="M49" s="72">
        <f t="shared" si="0"/>
        <v>0</v>
      </c>
      <c r="N49" s="72" t="e">
        <f t="shared" si="1"/>
        <v>#NUM!</v>
      </c>
      <c r="O49" s="72">
        <f t="shared" si="2"/>
        <v>0</v>
      </c>
    </row>
    <row r="50" spans="1:15" ht="12.75" hidden="1">
      <c r="A50" s="69">
        <f t="shared" si="3"/>
        <v>44</v>
      </c>
      <c r="B50" s="70" t="str">
        <f>Results!A72</f>
        <v>Fiona Maudsley</v>
      </c>
      <c r="C50" s="91">
        <f>IF(ISBLANK(Results!C72),"",ROUND((Results!C$74-Results!C72+1)/Results!C$74*100,2))</f>
      </c>
      <c r="D50" s="71">
        <f>IF(ISBLANK(Results!E72),"",ROUND((Results!E$74-Results!E72+1)/Results!E$74*100,2))</f>
      </c>
      <c r="E50" s="71">
        <f>IF(ISBLANK(Results!G72),"",ROUND((Results!G$74-Results!G72+1)/Results!G$74*100,2))</f>
      </c>
      <c r="F50" s="71">
        <f>IF(ISBLANK(Results!I72),"",ROUND((Results!I$74-Results!I72+1)/Results!I$74*100,2))</f>
      </c>
      <c r="G50" s="71"/>
      <c r="H50" s="71">
        <f>IF(ISBLANK(Results!M72),"",ROUND((Results!M$74-Results!M72+1)/Results!M$74*100,2))</f>
      </c>
      <c r="I50" s="71">
        <f>IF(ISBLANK(Results!O72),"",ROUND((Results!O$74-Results!O72+1)/Results!O$74*100,2))</f>
      </c>
      <c r="J50" s="71">
        <f>IF(ISBLANK(Results!Q72),"",ROUND((Results!Q$74-Results!Q72+1)/Results!Q$74*100,2))</f>
      </c>
      <c r="K50" s="71">
        <f>IF(ISBLANK(Results!S72),"",ROUND((Results!S$74-Results!S72+1)/Results!S$74*100,2))</f>
      </c>
      <c r="L50" s="71">
        <f>IF(ISBLANK(Results!U72),"",ROUND((Results!U$74-Results!U72+1)/Results!U$74*100,2))</f>
      </c>
      <c r="M50" s="72">
        <f t="shared" si="0"/>
        <v>0</v>
      </c>
      <c r="N50" s="72" t="e">
        <f t="shared" si="1"/>
        <v>#NUM!</v>
      </c>
      <c r="O50" s="72">
        <f t="shared" si="2"/>
        <v>0</v>
      </c>
    </row>
    <row r="51" spans="1:15" ht="12.75" hidden="1">
      <c r="A51" s="69">
        <f t="shared" si="3"/>
        <v>45</v>
      </c>
      <c r="B51" s="70" t="str">
        <f>Results!A81</f>
        <v>Bridget Albiston</v>
      </c>
      <c r="C51" s="91">
        <f>IF(ISBLANK(Results!C81),"",ROUND((Results!C$82-Results!C81+1)/Results!C$82*100,2))</f>
      </c>
      <c r="D51" s="71">
        <f>IF(ISBLANK(Results!E81),"",ROUND((Results!E$82-Results!E81+1)/Results!E$82*100,2))</f>
      </c>
      <c r="E51" s="71">
        <f>IF(ISBLANK(Results!G81),"",ROUND((Results!G$82-Results!G81+1)/Results!G$82*100,2))</f>
      </c>
      <c r="F51" s="71">
        <f>IF(ISBLANK(Results!I81),"",ROUND((Results!I$82-Results!I81+1)/Results!I$82*100,2))</f>
      </c>
      <c r="G51" s="71"/>
      <c r="H51" s="71">
        <f>IF(ISBLANK(Results!M81),"",ROUND((Results!M$82-Results!M81+1)/Results!M$82*100,2))</f>
      </c>
      <c r="I51" s="71">
        <f>IF(ISBLANK(Results!O81),"",ROUND((Results!O$82-Results!O81+1)/Results!O$82*100,2))</f>
      </c>
      <c r="J51" s="71">
        <f>IF(ISBLANK(Results!Q81),"",ROUND((Results!Q$82-Results!Q81+1)/Results!Q$82*100,2))</f>
      </c>
      <c r="K51" s="71">
        <f>IF(ISBLANK(Results!S81),"",ROUND((Results!S$82-Results!S81+1)/Results!S$82*100,2))</f>
      </c>
      <c r="L51" s="71">
        <f>IF(ISBLANK(Results!U81),"",ROUND((Results!U$82-Results!U81+1)/Results!U$82*100,2))</f>
        <v>1.69</v>
      </c>
      <c r="M51" s="72">
        <f t="shared" si="0"/>
        <v>1.69</v>
      </c>
      <c r="N51" s="72" t="e">
        <f t="shared" si="1"/>
        <v>#NUM!</v>
      </c>
      <c r="O51" s="72">
        <f t="shared" si="2"/>
        <v>1.69</v>
      </c>
    </row>
    <row r="52" spans="1:15" ht="12.75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42"/>
      <c r="L52" s="42"/>
      <c r="M52" s="76"/>
      <c r="N52" s="50"/>
      <c r="O52" s="76"/>
    </row>
    <row r="53" spans="1:15" ht="12.75">
      <c r="A53" s="31"/>
      <c r="B53" s="6"/>
      <c r="C53" s="71"/>
      <c r="D53" s="71"/>
      <c r="E53" s="71"/>
      <c r="F53" s="71"/>
      <c r="G53" s="71"/>
      <c r="H53" s="71"/>
      <c r="I53" s="71"/>
      <c r="J53" s="71"/>
      <c r="K53" s="6"/>
      <c r="M53" s="6"/>
      <c r="O53" s="39"/>
    </row>
    <row r="54" spans="1:15" ht="12.75">
      <c r="A54" s="77" t="s">
        <v>14</v>
      </c>
      <c r="I54" s="54"/>
      <c r="K54" s="6"/>
      <c r="M54" s="28"/>
      <c r="O54" s="39"/>
    </row>
    <row r="55" spans="1:15" ht="12.75">
      <c r="A55" s="78" t="s">
        <v>15</v>
      </c>
      <c r="B55" s="71"/>
      <c r="C55" s="71"/>
      <c r="D55" s="71"/>
      <c r="E55" s="6"/>
      <c r="F55" s="71"/>
      <c r="G55" s="71"/>
      <c r="H55" s="71"/>
      <c r="I55" s="71"/>
      <c r="J55" s="6"/>
      <c r="K55" s="6"/>
      <c r="M55" s="6"/>
      <c r="O55" s="39"/>
    </row>
    <row r="56" spans="1:15" ht="12.75">
      <c r="A56" s="79"/>
      <c r="B56" s="71"/>
      <c r="C56" s="71"/>
      <c r="D56" s="71"/>
      <c r="E56" s="6"/>
      <c r="F56" s="71"/>
      <c r="G56" s="71"/>
      <c r="H56" s="71"/>
      <c r="I56" s="71"/>
      <c r="J56" s="6"/>
      <c r="K56" s="6"/>
      <c r="M56" s="6"/>
      <c r="O56" s="39"/>
    </row>
    <row r="57" spans="1:13" ht="12.75" hidden="1">
      <c r="A57" s="78" t="s">
        <v>16</v>
      </c>
      <c r="B57" s="71"/>
      <c r="C57" s="71" t="s">
        <v>17</v>
      </c>
      <c r="D57" s="71"/>
      <c r="E57" s="6"/>
      <c r="F57" s="71"/>
      <c r="G57" s="71"/>
      <c r="H57" s="71"/>
      <c r="I57" s="71"/>
      <c r="J57" s="6"/>
      <c r="K57" s="6"/>
      <c r="M57" s="6"/>
    </row>
    <row r="58" spans="1:13" ht="12.75" hidden="1">
      <c r="A58" s="78"/>
      <c r="B58" s="71"/>
      <c r="C58" s="71"/>
      <c r="D58" s="71"/>
      <c r="E58" s="6"/>
      <c r="F58" s="71"/>
      <c r="G58" s="71"/>
      <c r="H58" s="71"/>
      <c r="I58" s="71"/>
      <c r="J58" s="6"/>
      <c r="K58" s="6"/>
      <c r="M58" s="6"/>
    </row>
    <row r="59" spans="1:13" ht="12.75">
      <c r="A59" s="78" t="s">
        <v>18</v>
      </c>
      <c r="B59" s="71"/>
      <c r="C59" s="71"/>
      <c r="D59" s="71" t="s">
        <v>19</v>
      </c>
      <c r="E59" s="6"/>
      <c r="H59" s="71"/>
      <c r="I59" s="71"/>
      <c r="J59" s="6"/>
      <c r="K59" s="6"/>
      <c r="M59" s="28"/>
    </row>
    <row r="60" spans="1:11" ht="12.75">
      <c r="A60" s="78"/>
      <c r="B60" s="71"/>
      <c r="C60" s="71"/>
      <c r="D60" s="71" t="s">
        <v>20</v>
      </c>
      <c r="E60" s="6"/>
      <c r="G60" s="71"/>
      <c r="H60" s="71"/>
      <c r="I60" s="71"/>
      <c r="J60" s="6"/>
      <c r="K60" s="6"/>
    </row>
    <row r="61" spans="1:11" ht="12.75">
      <c r="A61" s="78"/>
      <c r="B61" s="71"/>
      <c r="C61" s="71"/>
      <c r="D61" s="71" t="s">
        <v>21</v>
      </c>
      <c r="E61" s="6"/>
      <c r="G61" s="71"/>
      <c r="H61" s="71"/>
      <c r="I61" s="71"/>
      <c r="J61" s="6"/>
      <c r="K61" s="6"/>
    </row>
    <row r="62" spans="1:11" ht="12.75">
      <c r="A62" s="78"/>
      <c r="B62" s="71"/>
      <c r="C62" s="71"/>
      <c r="D62" s="71"/>
      <c r="E62" s="6"/>
      <c r="F62" s="71"/>
      <c r="G62" s="71"/>
      <c r="H62" s="71"/>
      <c r="I62" s="71"/>
      <c r="J62" s="6"/>
      <c r="K62" s="6"/>
    </row>
    <row r="63" spans="1:11" ht="12.75">
      <c r="A63" s="78" t="s">
        <v>22</v>
      </c>
      <c r="B63" s="71"/>
      <c r="C63" s="71"/>
      <c r="D63" s="71"/>
      <c r="E63" s="6"/>
      <c r="F63" s="71"/>
      <c r="G63" s="71"/>
      <c r="H63" s="71"/>
      <c r="I63" s="71"/>
      <c r="J63" s="6"/>
      <c r="K63" s="6"/>
    </row>
    <row r="64" spans="1:11" ht="12.75">
      <c r="A64" s="78" t="s">
        <v>25</v>
      </c>
      <c r="B64" s="71"/>
      <c r="C64" s="71"/>
      <c r="D64" s="71"/>
      <c r="E64" s="6"/>
      <c r="F64" s="71"/>
      <c r="G64" s="71"/>
      <c r="H64" s="71"/>
      <c r="I64" s="71"/>
      <c r="J64" s="6"/>
      <c r="K64" s="6"/>
    </row>
    <row r="65" spans="1:10" ht="12.75">
      <c r="A65" s="79"/>
      <c r="B65" s="71"/>
      <c r="C65" s="71"/>
      <c r="D65" s="71"/>
      <c r="E65" s="6"/>
      <c r="F65" s="71"/>
      <c r="G65" s="71"/>
      <c r="H65" s="71"/>
      <c r="I65" s="71"/>
      <c r="J65" s="6"/>
    </row>
    <row r="66" spans="1:10" ht="12.75">
      <c r="A66" s="78" t="s">
        <v>23</v>
      </c>
      <c r="B66" s="71"/>
      <c r="C66" s="71"/>
      <c r="D66" s="71"/>
      <c r="E66" s="6"/>
      <c r="F66" s="71"/>
      <c r="G66" s="71"/>
      <c r="H66" s="71"/>
      <c r="I66" s="71"/>
      <c r="J66" s="6"/>
    </row>
    <row r="67" spans="1:9" ht="12.75">
      <c r="A67" s="6" t="s">
        <v>30</v>
      </c>
      <c r="I67" s="54"/>
    </row>
  </sheetData>
  <sheetProtection/>
  <printOptions/>
  <pageMargins left="0.75" right="0.75" top="0.57" bottom="0.48" header="0.5" footer="0.5"/>
  <pageSetup fitToHeight="1" fitToWidth="1" horizontalDpi="360" verticalDpi="36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2015-05-19T04:34:13Z</cp:lastPrinted>
  <dcterms:created xsi:type="dcterms:W3CDTF">2001-06-03T13:48:08Z</dcterms:created>
  <dcterms:modified xsi:type="dcterms:W3CDTF">2015-05-19T04:34:16Z</dcterms:modified>
  <cp:category/>
  <cp:version/>
  <cp:contentType/>
  <cp:contentStatus/>
</cp:coreProperties>
</file>